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740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专项转移核对" sheetId="15" r:id="rId7"/>
  </sheets>
  <definedNames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<sst xmlns="http://schemas.openxmlformats.org/spreadsheetml/2006/main" count="340" uniqueCount="169">
  <si>
    <t>2026年财政预算执行情况分析表</t>
  </si>
  <si>
    <t>（2026年2月）</t>
  </si>
  <si>
    <t xml:space="preserve"> </t>
  </si>
  <si>
    <t>庄河市财政局</t>
  </si>
  <si>
    <t>2026年2月份财政收入完成情况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</si>
  <si>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</si>
  <si>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</si>
  <si>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</si>
  <si>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</si>
  <si>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</si>
  <si>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</si>
  <si>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</si>
  <si>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</si>
  <si>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</si>
  <si>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</si>
  <si>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</si>
  <si>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</si>
  <si>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</si>
  <si>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</si>
  <si>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</si>
  <si>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</si>
  <si>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</si>
  <si>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</si>
  <si>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</si>
  <si>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</si>
  <si>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</si>
  <si>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</si>
  <si>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</si>
  <si>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</si>
  <si>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</si>
  <si>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</si>
  <si>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</si>
  <si>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</si>
  <si>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</si>
  <si>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</si>
  <si>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</si>
  <si>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</si>
  <si>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</si>
  <si>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</si>
  <si>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</si>
  <si>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</si>
  <si>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</si>
  <si>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</si>
  <si>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</si>
  <si>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</si>
  <si>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</si>
  <si>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</si>
  <si>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</si>
  <si>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</si>
  <si>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</si>
  <si>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</si>
  <si>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</si>
  <si>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</si>
  <si>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</si>
  <si>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</si>
  <si>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合计</t>
  </si>
  <si>
    <t>2026年2月份财政支出情况（功能分类）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</si>
  <si>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</si>
  <si>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</si>
  <si>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</si>
  <si>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</si>
  <si>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</si>
  <si>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</si>
  <si>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</si>
  <si>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</si>
  <si>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</si>
  <si>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</si>
  <si>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</si>
  <si>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</si>
  <si>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</si>
  <si>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</si>
  <si>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</si>
  <si>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</si>
  <si>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</si>
  <si>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</si>
  <si>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</si>
  <si>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</si>
  <si>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</si>
  <si>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</si>
  <si>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</si>
  <si>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</si>
  <si>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</si>
  <si>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</si>
  <si>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</si>
  <si>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</si>
  <si>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</si>
  <si>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</si>
  <si>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</si>
  <si>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</si>
  <si>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</si>
  <si>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</si>
  <si>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</si>
  <si>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</si>
  <si>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</si>
  <si>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大中型水库移民后期扶持基金支出</t>
  </si>
  <si>
    <t>其他政府性基金及对应专项债务收入安排的支出</t>
  </si>
  <si>
    <t>八项支出</t>
  </si>
  <si>
    <t>十项民生</t>
  </si>
  <si>
    <t>民生占比</t>
  </si>
  <si>
    <t>2026年2月份一般公共预算支出经济分类表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</si>
  <si>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</si>
  <si>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</si>
  <si>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</si>
  <si>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</si>
  <si>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</si>
  <si>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</si>
  <si>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</si>
  <si>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</si>
  <si>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</si>
  <si>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</si>
  <si>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</si>
  <si>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</si>
  <si>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</si>
  <si>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</si>
  <si>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</si>
  <si>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2026年乡镇（街道、经济区）2月份一般公共预算收入完成情况表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</si>
  <si>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</si>
  <si>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</si>
  <si>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</si>
  <si>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</si>
  <si>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</si>
  <si>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</si>
  <si>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</si>
  <si>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</si>
  <si>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</si>
  <si>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</si>
  <si>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</si>
  <si>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</si>
  <si>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</si>
  <si>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</si>
  <si>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</si>
  <si>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</si>
  <si>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</si>
  <si>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</si>
  <si>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</si>
  <si>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</si>
  <si>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</si>
  <si>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</si>
  <si>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</si>
  <si>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</si>
  <si>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</si>
  <si>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</si>
  <si>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</si>
  <si>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</si>
  <si>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</si>
  <si>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</si>
  <si>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</si>
  <si>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</si>
  <si>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</si>
  <si>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</si>
  <si>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</si>
  <si>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</si>
  <si>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</si>
  <si>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</si>
  <si>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24</t>
  </si>
  <si>
    <t>2026年2月当月完成情况表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</si>
  <si>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</si>
  <si>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</si>
  <si>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</si>
  <si>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</si>
  <si>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</si>
  <si>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</si>
  <si>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</si>
  <si>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89</t>
  </si>
  <si>
    <t>2024年1月份财政支出情况（功能分类）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</si>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</sst>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  <numFmt numFmtId="178" formatCode="#,##0.0_ "/>
    <numFmt numFmtId="179" formatCode="0_ "/>
    <numFmt numFmtId="180" formatCode="#,##0.00_ "/>
    <numFmt numFmtId="181" formatCode="0.00_ "/>
    <numFmt numFmtId="182" formatCode="0.0_ "/>
  </numFmts>
  <fonts count="9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14" applyNumberFormat="0" applyAlignment="0" applyProtection="0">
      <alignment vertical="center"/>
    </xf>
    <xf numFmtId="0" fontId="48" fillId="12" borderId="15" applyNumberFormat="0" applyAlignment="0" applyProtection="0">
      <alignment vertical="center"/>
    </xf>
    <xf numFmtId="0" fontId="49" fillId="12" borderId="14" applyNumberFormat="0" applyAlignment="0" applyProtection="0">
      <alignment vertical="center"/>
    </xf>
    <xf numFmtId="0" fontId="50" fillId="13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0" fillId="12" borderId="15" applyNumberFormat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42" borderId="19" applyNumberFormat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8" fillId="12" borderId="14" applyNumberFormat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9" fillId="42" borderId="20" applyNumberFormat="0" applyAlignment="0" applyProtection="0">
      <alignment vertical="center"/>
    </xf>
    <xf numFmtId="0" fontId="68" fillId="12" borderId="14" applyNumberFormat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9" fillId="54" borderId="20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0" fillId="12" borderId="15" applyNumberFormat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5" fillId="0" borderId="0"/>
    <xf numFmtId="0" fontId="59" fillId="50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9" fillId="42" borderId="20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15" fillId="0" borderId="0"/>
    <xf numFmtId="0" fontId="59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2" fillId="42" borderId="19" applyNumberFormat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2" fillId="54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1" fillId="67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3" fillId="13" borderId="16" applyNumberFormat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1" fillId="6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6" fillId="71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6" fillId="71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1" fillId="7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61" fillId="7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61" fillId="74" borderId="0" applyNumberFormat="0" applyBorder="0" applyAlignment="0" applyProtection="0">
      <alignment vertical="center"/>
    </xf>
    <xf numFmtId="0" fontId="66" fillId="66" borderId="0" applyNumberFormat="0" applyBorder="0" applyAlignment="0" applyProtection="0">
      <alignment vertical="center"/>
    </xf>
    <xf numFmtId="0" fontId="65" fillId="75" borderId="0" applyNumberFormat="0" applyBorder="0" applyAlignment="0" applyProtection="0">
      <alignment vertical="center"/>
    </xf>
    <xf numFmtId="0" fontId="66" fillId="6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61" fillId="77" borderId="0" applyNumberFormat="0" applyBorder="0" applyAlignment="0" applyProtection="0">
      <alignment vertical="center"/>
    </xf>
    <xf numFmtId="0" fontId="66" fillId="78" borderId="0" applyNumberFormat="0" applyBorder="0" applyAlignment="0" applyProtection="0">
      <alignment vertical="center"/>
    </xf>
    <xf numFmtId="0" fontId="15" fillId="0" borderId="0"/>
    <xf numFmtId="0" fontId="65" fillId="70" borderId="0" applyNumberFormat="0" applyBorder="0" applyAlignment="0" applyProtection="0">
      <alignment vertical="center"/>
    </xf>
    <xf numFmtId="0" fontId="66" fillId="78" borderId="0" applyNumberFormat="0" applyBorder="0" applyAlignment="0" applyProtection="0">
      <alignment vertical="center"/>
    </xf>
    <xf numFmtId="0" fontId="61" fillId="7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80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1" fillId="81" borderId="0" applyNumberFormat="0" applyBorder="0" applyAlignment="0" applyProtection="0">
      <alignment vertical="center"/>
    </xf>
    <xf numFmtId="0" fontId="61" fillId="82" borderId="0" applyNumberFormat="0" applyBorder="0" applyAlignment="0" applyProtection="0">
      <alignment vertical="center"/>
    </xf>
    <xf numFmtId="0" fontId="66" fillId="83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8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61" fillId="84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1" fillId="0" borderId="0"/>
    <xf numFmtId="0" fontId="46" fillId="0" borderId="3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5" borderId="33">
      <alignment horizontal="right" vertical="center"/>
    </xf>
    <xf numFmtId="0" fontId="8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86" fillId="11" borderId="14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66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67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15" fillId="0" borderId="0"/>
    <xf numFmtId="0" fontId="61" fillId="17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71" fillId="67" borderId="21" applyNumberFormat="0" applyAlignment="0" applyProtection="0">
      <alignment vertical="center"/>
    </xf>
    <xf numFmtId="0" fontId="90" fillId="67" borderId="2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6" fillId="86" borderId="0" applyNumberFormat="0" applyBorder="0" applyAlignment="0" applyProtection="0">
      <alignment vertical="center"/>
    </xf>
    <xf numFmtId="0" fontId="66" fillId="8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6" fillId="75" borderId="0" applyNumberFormat="0" applyBorder="0" applyAlignment="0" applyProtection="0">
      <alignment vertical="center"/>
    </xf>
    <xf numFmtId="0" fontId="66" fillId="75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6" fillId="7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6" fillId="87" borderId="0" applyNumberFormat="0" applyBorder="0" applyAlignment="0" applyProtection="0">
      <alignment vertical="center"/>
    </xf>
    <xf numFmtId="0" fontId="15" fillId="0" borderId="0"/>
    <xf numFmtId="0" fontId="66" fillId="87" borderId="0" applyNumberFormat="0" applyBorder="0" applyAlignment="0" applyProtection="0">
      <alignment vertical="center"/>
    </xf>
    <xf numFmtId="0" fontId="65" fillId="8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93" fillId="58" borderId="19" applyNumberFormat="0" applyAlignment="0" applyProtection="0">
      <alignment vertical="center"/>
    </xf>
    <xf numFmtId="0" fontId="93" fillId="58" borderId="19" applyNumberFormat="0" applyAlignment="0" applyProtection="0">
      <alignment vertical="center"/>
    </xf>
    <xf numFmtId="0" fontId="86" fillId="11" borderId="14" applyNumberFormat="0" applyAlignment="0" applyProtection="0">
      <alignment vertical="center"/>
    </xf>
    <xf numFmtId="0" fontId="15" fillId="53" borderId="35" applyNumberFormat="0" applyFont="0" applyAlignment="0" applyProtection="0">
      <alignment vertical="center"/>
    </xf>
    <xf numFmtId="2" fontId="94" fillId="88" borderId="33">
      <alignment horizontal="right" vertical="center"/>
      <protection locked="0"/>
    </xf>
  </cellStyleXfs>
  <cellXfs count="1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 applyProtection="1">
      <alignment horizontal="center"/>
    </xf>
    <xf numFmtId="178" fontId="15" fillId="0" borderId="1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0" fillId="0" borderId="1" xfId="0" applyNumberForma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181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181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17" fillId="2" borderId="0" xfId="0" applyNumberFormat="1" applyFont="1" applyFill="1" applyAlignment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Alignment="1" applyProtection="1">
      <alignment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2" borderId="1" xfId="229" applyNumberFormat="1" applyFont="1" applyFill="1" applyBorder="1" applyProtection="1">
      <protection locked="0"/>
    </xf>
    <xf numFmtId="180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77" fontId="15" fillId="2" borderId="1" xfId="229" applyNumberFormat="1" applyFont="1" applyFill="1" applyBorder="1" applyAlignment="1" applyProtection="1">
      <alignment horizontal="center"/>
      <protection locked="0"/>
    </xf>
    <xf numFmtId="180" fontId="15" fillId="2" borderId="1" xfId="229" applyNumberFormat="1" applyFont="1" applyFill="1" applyBorder="1" applyProtection="1"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7" xfId="0" applyNumberFormat="1" applyFill="1" applyBorder="1" applyAlignment="1" applyProtection="1">
      <alignment horizontal="center"/>
      <protection locked="0"/>
    </xf>
    <xf numFmtId="177" fontId="0" fillId="2" borderId="0" xfId="0" applyNumberFormat="1" applyFill="1" applyAlignment="1" applyProtection="1">
      <alignment horizont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0" fillId="2" borderId="0" xfId="0" applyFill="1" applyAlignment="1"/>
    <xf numFmtId="179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9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179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9" fontId="12" fillId="2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182" fontId="15" fillId="2" borderId="4" xfId="0" applyNumberFormat="1" applyFont="1" applyFill="1" applyBorder="1" applyAlignment="1" applyProtection="1">
      <alignment horizontal="right" vertical="center"/>
    </xf>
    <xf numFmtId="0" fontId="24" fillId="2" borderId="2" xfId="0" applyNumberFormat="1" applyFont="1" applyFill="1" applyBorder="1" applyAlignment="1" applyProtection="1">
      <alignment vertical="center"/>
    </xf>
    <xf numFmtId="182" fontId="15" fillId="2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7" fontId="27" fillId="0" borderId="1" xfId="0" applyNumberFormat="1" applyFont="1" applyBorder="1">
      <alignment vertical="center"/>
    </xf>
    <xf numFmtId="177" fontId="27" fillId="0" borderId="1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3" fontId="22" fillId="6" borderId="10" xfId="0" applyNumberFormat="1" applyFont="1" applyFill="1" applyBorder="1" applyAlignment="1" applyProtection="1">
      <alignment horizontal="right" vertical="center"/>
    </xf>
    <xf numFmtId="177" fontId="4" fillId="7" borderId="1" xfId="0" applyNumberFormat="1" applyFont="1" applyFill="1" applyBorder="1">
      <alignment vertical="center"/>
    </xf>
    <xf numFmtId="177" fontId="27" fillId="0" borderId="1" xfId="0" applyNumberFormat="1" applyFont="1" applyFill="1" applyBorder="1">
      <alignment vertical="center"/>
    </xf>
    <xf numFmtId="3" fontId="22" fillId="0" borderId="1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9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0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1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>
      <alignment vertical="center"/>
    </xf>
    <xf numFmtId="3" fontId="22" fillId="8" borderId="1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2" fillId="9" borderId="10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82" fontId="4" fillId="0" borderId="1" xfId="0" applyNumberFormat="1" applyFont="1" applyFill="1" applyBorder="1" applyAlignment="1">
      <alignment horizontal="right" vertical="center"/>
    </xf>
    <xf numFmtId="3" fontId="32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1" fillId="0" borderId="0" xfId="0" applyFont="1" applyBorder="1" applyAlignment="1">
      <alignment horizontal="left" vertical="center" indent="1"/>
    </xf>
    <xf numFmtId="177" fontId="29" fillId="2" borderId="1" xfId="0" applyNumberFormat="1" applyFont="1" applyFill="1" applyBorder="1">
      <alignment vertical="center"/>
    </xf>
    <xf numFmtId="49" fontId="33" fillId="0" borderId="0" xfId="0" applyNumberFormat="1" applyFont="1" applyFill="1" applyAlignment="1" applyProtection="1">
      <alignment horizontal="center"/>
      <protection locked="0"/>
    </xf>
    <xf numFmtId="49" fontId="34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5" fillId="0" borderId="0" xfId="0" applyNumberFormat="1" applyFont="1" applyFill="1" applyAlignment="1" applyProtection="1">
      <alignment horizontal="centerContinuous"/>
      <protection locked="0"/>
    </xf>
    <xf numFmtId="49" fontId="36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4" workbookViewId="0">
      <selection activeCell="E10" sqref="A10:Q23"/>
    </sheetView>
  </sheetViews>
  <sheetFormatPr defaultColWidth="9" defaultRowHeight="14"/>
  <cols>
    <col min="1" max="16384" width="9" style="29"/>
  </cols>
  <sheetData>
    <row r="2" ht="15" customHeight="1"/>
    <row r="3" ht="15" customHeight="1"/>
    <row r="12" ht="58" spans="1:17">
      <c r="A12" s="173" t="s">
        <v>0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ht="19" customHeight="1" spans="1:17">
      <c r="A13" s="174"/>
      <c r="B13" s="175"/>
      <c r="C13" s="175"/>
      <c r="D13" s="175"/>
      <c r="E13" s="176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ht="58" spans="1:17">
      <c r="A14" s="174"/>
      <c r="B14" s="175"/>
      <c r="C14" s="175"/>
      <c r="D14" s="175"/>
      <c r="E14" s="176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ht="58" spans="1:17">
      <c r="A15" s="174"/>
      <c r="B15" s="175"/>
      <c r="C15" s="175"/>
      <c r="D15" s="175"/>
      <c r="E15" s="176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ht="58" spans="1:17">
      <c r="A16" s="174"/>
      <c r="B16" s="175"/>
      <c r="C16" s="175"/>
      <c r="D16" s="175"/>
      <c r="E16" s="176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21" ht="37.5" spans="1:17">
      <c r="A21" s="177" t="s">
        <v>1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</row>
    <row r="22" ht="37.5" spans="1:17">
      <c r="A22" s="178" t="s">
        <v>2</v>
      </c>
      <c r="B22" s="175"/>
      <c r="C22" s="175"/>
      <c r="D22" s="175"/>
      <c r="E22" s="175"/>
      <c r="F22" s="179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ht="37.5" spans="1:17">
      <c r="A23" s="178"/>
      <c r="B23" s="175"/>
      <c r="C23" s="175"/>
      <c r="D23" s="175"/>
      <c r="E23" s="175"/>
      <c r="F23" s="179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ht="37.5" spans="1:17">
      <c r="A24" s="178"/>
      <c r="B24" s="175"/>
      <c r="C24" s="175"/>
      <c r="D24" s="175"/>
      <c r="E24" s="175"/>
      <c r="F24" s="179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ht="37.5" spans="1:17">
      <c r="A25" s="178"/>
      <c r="B25" s="175"/>
      <c r="C25" s="175"/>
      <c r="D25" s="175"/>
      <c r="E25" s="175"/>
      <c r="F25" s="179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</row>
    <row r="30" ht="44.5" spans="1:17">
      <c r="A30" s="180" t="s">
        <v>3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3" scale="56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zoomScale="60" zoomScaleNormal="60" workbookViewId="0">
      <pane xSplit="2" ySplit="1" topLeftCell="C2" activePane="bottomRight" state="frozen"/>
      <selection/>
      <selection pane="topRight"/>
      <selection pane="bottomLeft"/>
      <selection pane="bottomRight" activeCell="E10" sqref="E10:E23"/>
    </sheetView>
  </sheetViews>
  <sheetFormatPr defaultColWidth="9" defaultRowHeight="23"/>
  <cols>
    <col min="1" max="1" width="45.1272727272727" style="141" customWidth="1"/>
    <col min="2" max="2" width="35.6272727272727" style="141" customWidth="1"/>
    <col min="3" max="4" width="35.6272727272727" style="142" customWidth="1"/>
    <col min="5" max="6" width="35.6272727272727" style="2" customWidth="1"/>
    <col min="7" max="7" width="35.6272727272727" style="141" customWidth="1"/>
    <col min="8" max="8" width="15.2454545454545" style="141"/>
    <col min="9" max="10" width="15.6272727272727" customWidth="1"/>
    <col min="11" max="11" width="9.62727272727273" style="141" customWidth="1"/>
    <col min="12" max="12" width="14.2454545454545" style="141" customWidth="1"/>
    <col min="13" max="16384" width="9" style="141"/>
  </cols>
  <sheetData>
    <row r="1" s="138" customFormat="1" ht="35.1" customHeight="1" spans="1:13">
      <c r="A1" s="143" t="s">
        <v>4</v>
      </c>
      <c r="B1" s="143"/>
      <c r="C1" s="143"/>
      <c r="D1" s="143"/>
      <c r="E1" s="143"/>
      <c r="F1" s="143"/>
      <c r="G1" s="143"/>
    </row>
    <row r="2" s="139" customFormat="1" ht="15" customHeight="1" spans="1:13">
      <c r="A2" s="144"/>
      <c r="B2" s="144"/>
      <c r="C2" s="7"/>
      <c r="D2" s="7"/>
      <c r="E2" s="7"/>
      <c r="F2" s="7"/>
      <c r="G2" s="144"/>
      <c r="I2" s="122"/>
      <c r="J2" s="122"/>
    </row>
    <row r="3" ht="15" customHeight="1" spans="1:13">
      <c r="A3" s="140"/>
      <c r="B3" s="140"/>
      <c r="C3" s="145"/>
      <c r="D3" s="145"/>
      <c r="E3" s="146"/>
      <c r="F3" s="146"/>
      <c r="G3" s="140"/>
      <c r="I3" s="147"/>
      <c r="J3" s="147"/>
    </row>
    <row r="4" ht="15" customHeight="1" spans="1:13">
      <c r="A4" s="148"/>
      <c r="B4" s="148"/>
      <c r="C4" s="149"/>
      <c r="D4" s="149"/>
      <c r="E4" s="9"/>
      <c r="F4" s="9"/>
      <c r="G4" s="148" t="s">
        <v>5</v>
      </c>
      <c r="I4" s="123"/>
      <c r="J4" s="123"/>
    </row>
    <row r="5" ht="20.1" customHeight="1" spans="1:13">
      <c r="A5" s="150" t="s">
        <v>6</v>
      </c>
      <c r="B5" s="150" t="s">
        <v>7</v>
      </c>
      <c r="C5" s="11" t="s">
        <v>8</v>
      </c>
      <c r="D5" s="11" t="s">
        <v>9</v>
      </c>
      <c r="E5" s="11" t="s">
        <v>10</v>
      </c>
      <c r="F5" s="11"/>
      <c r="G5" s="150" t="s">
        <v>11</v>
      </c>
      <c r="I5" s="125" t="s">
        <v>8</v>
      </c>
      <c r="J5" s="125"/>
      <c r="K5" s="150" t="s">
        <v>12</v>
      </c>
      <c r="L5" s="150"/>
    </row>
    <row r="6" ht="20.1" customHeight="1" spans="1:13">
      <c r="A6" s="150"/>
      <c r="B6" s="150" t="s">
        <v>13</v>
      </c>
      <c r="C6" s="11" t="s">
        <v>13</v>
      </c>
      <c r="D6" s="11" t="s">
        <v>13</v>
      </c>
      <c r="E6" s="11" t="s">
        <v>13</v>
      </c>
      <c r="F6" s="11"/>
      <c r="G6" s="150" t="s">
        <v>13</v>
      </c>
      <c r="I6" s="125" t="s">
        <v>13</v>
      </c>
      <c r="J6" s="125" t="s">
        <v>14</v>
      </c>
      <c r="K6" s="150" t="s">
        <v>13</v>
      </c>
      <c r="L6" s="150" t="s">
        <v>14</v>
      </c>
    </row>
    <row r="7" s="140" customFormat="1" ht="20.1" customHeight="1" spans="1:13">
      <c r="A7" s="150"/>
      <c r="B7" s="150"/>
      <c r="C7" s="11"/>
      <c r="D7" s="11"/>
      <c r="E7" s="151" t="s">
        <v>15</v>
      </c>
      <c r="F7" s="151" t="s">
        <v>16</v>
      </c>
      <c r="G7" s="150"/>
      <c r="I7" s="125"/>
      <c r="J7" s="125"/>
      <c r="K7" s="150"/>
      <c r="L7" s="150"/>
    </row>
    <row r="8" ht="20.1" customHeight="1" spans="1:13">
      <c r="A8" s="150" t="s">
        <v>17</v>
      </c>
      <c r="B8" s="152">
        <f>B9+B41</f>
        <v>682736</v>
      </c>
      <c r="C8" s="152">
        <f>C9+C41</f>
        <v>137678</v>
      </c>
      <c r="D8" s="17">
        <f>SUM(D9,D41)</f>
        <v>185185</v>
      </c>
      <c r="E8" s="153">
        <f>SUM(E9,E41)</f>
        <v>-47507</v>
      </c>
      <c r="F8" s="154">
        <f>IF(D8=0,,ROUND(E8/D8*100,1))</f>
        <v>-25.7</v>
      </c>
      <c r="G8" s="155">
        <f>IF(B8=0,,ROUND(C8/B8*100,1))</f>
        <v>20.2</v>
      </c>
      <c r="I8" s="128">
        <f>SUM(I9,I41)</f>
        <v>653960</v>
      </c>
      <c r="J8" s="128">
        <f>SUM(J9,J41)</f>
        <v>548526</v>
      </c>
      <c r="K8" s="128">
        <f>SUM(K9,K41)</f>
        <v>61632</v>
      </c>
      <c r="L8" s="156">
        <f t="shared" ref="L8" si="0">SUM(L9,L41)</f>
        <v>0</v>
      </c>
    </row>
    <row r="9" ht="14.5" spans="1:13">
      <c r="A9" s="157" t="s">
        <v>18</v>
      </c>
      <c r="B9" s="152">
        <f>B11+B25</f>
        <v>576600</v>
      </c>
      <c r="C9" s="152">
        <f>C11+C25</f>
        <v>136837</v>
      </c>
      <c r="D9" s="156">
        <f>SUM(D10)</f>
        <v>184810</v>
      </c>
      <c r="E9" s="153">
        <f>SUM(E10)</f>
        <v>-47973</v>
      </c>
      <c r="F9" s="154">
        <f t="shared" ref="F9:F44" si="1">IF(D9=0,,ROUND(E9/D9*100,1))</f>
        <v>-26</v>
      </c>
      <c r="G9" s="155">
        <f t="shared" ref="G9:G15" si="2">IF(B9=0,,ROUND(C9/B9*100,1))</f>
        <v>23.7</v>
      </c>
      <c r="I9" s="128">
        <f>SUM(I10)</f>
        <v>572293</v>
      </c>
      <c r="J9" s="128">
        <f>SUM(J10)</f>
        <v>466859</v>
      </c>
      <c r="K9" s="129">
        <f>SUM(K10)</f>
        <v>42209</v>
      </c>
      <c r="L9" s="156">
        <f t="shared" ref="L9" si="3">SUM(L10)</f>
        <v>0</v>
      </c>
      <c r="M9" s="141">
        <f>I9-J9</f>
        <v>105434</v>
      </c>
    </row>
    <row r="10" ht="20" customHeight="1" spans="1:13">
      <c r="A10" s="158" t="s">
        <v>19</v>
      </c>
      <c r="B10" s="152">
        <f>B11+B25</f>
        <v>576600</v>
      </c>
      <c r="C10" s="152">
        <f>C11+C25</f>
        <v>136837</v>
      </c>
      <c r="D10" s="17">
        <f>SUM(D11,D25)</f>
        <v>184810</v>
      </c>
      <c r="E10" s="153">
        <f>SUM(E11,E25)</f>
        <v>-47973</v>
      </c>
      <c r="F10" s="154">
        <f t="shared" si="1"/>
        <v>-26</v>
      </c>
      <c r="G10" s="155">
        <f t="shared" si="2"/>
        <v>23.7</v>
      </c>
      <c r="I10" s="128">
        <f>SUM(I11,I25)</f>
        <v>572293</v>
      </c>
      <c r="J10" s="128">
        <f>SUM(J11,J25)</f>
        <v>466859</v>
      </c>
      <c r="K10" s="129">
        <f>SUM(K11,K25)</f>
        <v>42209</v>
      </c>
      <c r="L10" s="156">
        <f>SUM(L11,L25)</f>
        <v>0</v>
      </c>
    </row>
    <row r="11" ht="20.1" customHeight="1" spans="1:13">
      <c r="A11" s="159" t="s">
        <v>20</v>
      </c>
      <c r="B11" s="152">
        <f>SUM(B12:B24)</f>
        <v>211737</v>
      </c>
      <c r="C11" s="152">
        <f>SUM(C12:C24)</f>
        <v>49538</v>
      </c>
      <c r="D11" s="156">
        <f>SUM(D12:D24)</f>
        <v>46215</v>
      </c>
      <c r="E11" s="153">
        <f>SUM(E12:E24)</f>
        <v>3323</v>
      </c>
      <c r="F11" s="154">
        <f t="shared" si="1"/>
        <v>7.2</v>
      </c>
      <c r="G11" s="155">
        <f t="shared" si="2"/>
        <v>23.4</v>
      </c>
      <c r="I11" s="128">
        <f>SUM(I12:I24)</f>
        <v>142454</v>
      </c>
      <c r="J11" s="128">
        <f>SUM(J12:J24)</f>
        <v>38044</v>
      </c>
      <c r="K11" s="128">
        <f>SUM(K12:K24)</f>
        <v>37642</v>
      </c>
      <c r="L11" s="156">
        <f t="shared" ref="L11" si="4">SUM(L12:L24)</f>
        <v>0</v>
      </c>
    </row>
    <row r="12" ht="20.1" customHeight="1" spans="1:13">
      <c r="A12" s="160" t="s">
        <v>21</v>
      </c>
      <c r="B12" s="152">
        <v>139144</v>
      </c>
      <c r="C12" s="161">
        <v>31197</v>
      </c>
      <c r="D12" s="162">
        <v>31369</v>
      </c>
      <c r="E12" s="153">
        <f>C12-D12</f>
        <v>-172</v>
      </c>
      <c r="F12" s="154">
        <f t="shared" si="1"/>
        <v>-0.5</v>
      </c>
      <c r="G12" s="155">
        <f t="shared" si="2"/>
        <v>22.4</v>
      </c>
      <c r="I12" s="128">
        <v>97146</v>
      </c>
      <c r="J12" s="128">
        <v>11431</v>
      </c>
      <c r="K12" s="130">
        <v>20815</v>
      </c>
      <c r="L12" s="156"/>
    </row>
    <row r="13" ht="19" customHeight="1" spans="1:13">
      <c r="A13" s="160" t="s">
        <v>22</v>
      </c>
      <c r="B13" s="152">
        <v>19008</v>
      </c>
      <c r="C13" s="161">
        <v>4603</v>
      </c>
      <c r="D13" s="162">
        <v>5028</v>
      </c>
      <c r="E13" s="153">
        <f t="shared" ref="E13:E24" si="5">C13-D13</f>
        <v>-425</v>
      </c>
      <c r="F13" s="154">
        <f t="shared" si="1"/>
        <v>-8.5</v>
      </c>
      <c r="G13" s="155">
        <f t="shared" si="2"/>
        <v>24.2</v>
      </c>
      <c r="I13" s="128">
        <v>10449</v>
      </c>
      <c r="J13" s="128">
        <v>975</v>
      </c>
      <c r="K13" s="130">
        <v>4787</v>
      </c>
      <c r="L13" s="156"/>
    </row>
    <row r="14" ht="20.1" customHeight="1" spans="1:13">
      <c r="A14" s="160" t="s">
        <v>23</v>
      </c>
      <c r="B14" s="152">
        <v>7255</v>
      </c>
      <c r="C14" s="161">
        <v>3040</v>
      </c>
      <c r="D14" s="162">
        <v>2829</v>
      </c>
      <c r="E14" s="153">
        <f t="shared" si="5"/>
        <v>211</v>
      </c>
      <c r="F14" s="154">
        <f t="shared" si="1"/>
        <v>7.5</v>
      </c>
      <c r="G14" s="155">
        <f t="shared" si="2"/>
        <v>41.9</v>
      </c>
      <c r="I14" s="128">
        <v>4112</v>
      </c>
      <c r="J14" s="128">
        <v>1141</v>
      </c>
      <c r="K14" s="130">
        <v>1598</v>
      </c>
      <c r="L14" s="156"/>
    </row>
    <row r="15" ht="20.1" customHeight="1" spans="1:13">
      <c r="A15" s="160" t="s">
        <v>24</v>
      </c>
      <c r="B15" s="152">
        <v>3015</v>
      </c>
      <c r="C15" s="161">
        <v>1225</v>
      </c>
      <c r="D15" s="162">
        <v>164</v>
      </c>
      <c r="E15" s="153">
        <f t="shared" si="5"/>
        <v>1061</v>
      </c>
      <c r="F15" s="154">
        <f t="shared" si="1"/>
        <v>647</v>
      </c>
      <c r="G15" s="155">
        <f t="shared" si="2"/>
        <v>40.6</v>
      </c>
      <c r="I15" s="128">
        <v>1466</v>
      </c>
      <c r="J15" s="128">
        <v>4</v>
      </c>
      <c r="K15" s="130">
        <v>5</v>
      </c>
      <c r="L15" s="156"/>
    </row>
    <row r="16" ht="20.1" customHeight="1" spans="1:13">
      <c r="A16" s="160" t="s">
        <v>25</v>
      </c>
      <c r="B16" s="152">
        <v>9500</v>
      </c>
      <c r="C16" s="161">
        <v>2258</v>
      </c>
      <c r="D16" s="162">
        <v>2177</v>
      </c>
      <c r="E16" s="153">
        <f t="shared" si="5"/>
        <v>81</v>
      </c>
      <c r="F16" s="154">
        <f t="shared" si="1"/>
        <v>3.7</v>
      </c>
      <c r="G16" s="155">
        <f t="shared" ref="G16:G44" si="6">IF(B16=0,,ROUND(C16/B16*100,1))</f>
        <v>23.8</v>
      </c>
      <c r="I16" s="128">
        <v>9188</v>
      </c>
      <c r="J16" s="128">
        <v>9041</v>
      </c>
      <c r="K16" s="163">
        <v>3196</v>
      </c>
      <c r="L16" s="156"/>
    </row>
    <row r="17" ht="20.1" customHeight="1" spans="1:12">
      <c r="A17" s="160" t="s">
        <v>26</v>
      </c>
      <c r="B17" s="152">
        <v>9572</v>
      </c>
      <c r="C17" s="161">
        <v>3346</v>
      </c>
      <c r="D17" s="162">
        <v>1198</v>
      </c>
      <c r="E17" s="153">
        <f t="shared" si="5"/>
        <v>2148</v>
      </c>
      <c r="F17" s="154">
        <f t="shared" si="1"/>
        <v>179.3</v>
      </c>
      <c r="G17" s="155">
        <f t="shared" si="6"/>
        <v>35</v>
      </c>
      <c r="I17" s="128">
        <v>3764</v>
      </c>
      <c r="J17" s="128">
        <v>1515</v>
      </c>
      <c r="K17" s="163">
        <v>1012</v>
      </c>
      <c r="L17" s="156"/>
    </row>
    <row r="18" ht="20.1" customHeight="1" spans="1:12">
      <c r="A18" s="160" t="s">
        <v>27</v>
      </c>
      <c r="B18" s="152">
        <v>5336</v>
      </c>
      <c r="C18" s="161">
        <v>1450</v>
      </c>
      <c r="D18" s="162">
        <v>1419</v>
      </c>
      <c r="E18" s="153">
        <f t="shared" si="5"/>
        <v>31</v>
      </c>
      <c r="F18" s="154">
        <f t="shared" si="1"/>
        <v>2.2</v>
      </c>
      <c r="G18" s="155">
        <f t="shared" si="6"/>
        <v>27.2</v>
      </c>
      <c r="I18" s="128">
        <v>2949</v>
      </c>
      <c r="J18" s="128">
        <v>2842</v>
      </c>
      <c r="K18" s="163">
        <v>2883</v>
      </c>
      <c r="L18" s="156"/>
    </row>
    <row r="19" ht="20.1" customHeight="1" spans="1:12">
      <c r="A19" s="160" t="s">
        <v>28</v>
      </c>
      <c r="B19" s="152">
        <v>13246</v>
      </c>
      <c r="C19" s="161">
        <v>2040</v>
      </c>
      <c r="D19" s="162">
        <v>1069</v>
      </c>
      <c r="E19" s="153">
        <f t="shared" si="5"/>
        <v>971</v>
      </c>
      <c r="F19" s="154">
        <f t="shared" si="1"/>
        <v>90.8</v>
      </c>
      <c r="G19" s="155">
        <f t="shared" si="6"/>
        <v>15.4</v>
      </c>
      <c r="I19" s="128">
        <v>2615</v>
      </c>
      <c r="J19" s="128">
        <v>2354</v>
      </c>
      <c r="K19" s="163">
        <v>1782</v>
      </c>
      <c r="L19" s="156"/>
    </row>
    <row r="20" ht="20.1" customHeight="1" spans="1:12">
      <c r="A20" s="160" t="s">
        <v>29</v>
      </c>
      <c r="B20" s="152">
        <v>425</v>
      </c>
      <c r="C20" s="161">
        <v>-421</v>
      </c>
      <c r="D20" s="162">
        <v>115</v>
      </c>
      <c r="E20" s="153">
        <f t="shared" si="5"/>
        <v>-536</v>
      </c>
      <c r="F20" s="154">
        <f t="shared" si="1"/>
        <v>-466.1</v>
      </c>
      <c r="G20" s="155">
        <f t="shared" si="6"/>
        <v>-99.1</v>
      </c>
      <c r="I20" s="128">
        <v>2061</v>
      </c>
      <c r="J20" s="128">
        <v>2061</v>
      </c>
      <c r="K20" s="163">
        <v>51</v>
      </c>
      <c r="L20" s="156"/>
    </row>
    <row r="21" ht="20.1" customHeight="1" spans="1:12">
      <c r="A21" s="164" t="s">
        <v>30</v>
      </c>
      <c r="B21" s="152">
        <v>1420</v>
      </c>
      <c r="C21" s="161">
        <v>43</v>
      </c>
      <c r="D21" s="162">
        <v>84</v>
      </c>
      <c r="E21" s="153">
        <f t="shared" si="5"/>
        <v>-41</v>
      </c>
      <c r="F21" s="154">
        <f t="shared" si="1"/>
        <v>-48.8</v>
      </c>
      <c r="G21" s="155">
        <f t="shared" si="6"/>
        <v>3</v>
      </c>
      <c r="I21" s="128">
        <v>50</v>
      </c>
      <c r="J21" s="128">
        <v>50</v>
      </c>
      <c r="K21" s="163">
        <v>0</v>
      </c>
      <c r="L21" s="156"/>
    </row>
    <row r="22" ht="20.1" customHeight="1" spans="1:12">
      <c r="A22" s="160" t="s">
        <v>31</v>
      </c>
      <c r="B22" s="152">
        <v>2826</v>
      </c>
      <c r="C22" s="161">
        <v>395</v>
      </c>
      <c r="D22" s="162">
        <v>629</v>
      </c>
      <c r="E22" s="153">
        <f t="shared" si="5"/>
        <v>-234</v>
      </c>
      <c r="F22" s="154">
        <f t="shared" si="1"/>
        <v>-37.2</v>
      </c>
      <c r="G22" s="155">
        <f t="shared" si="6"/>
        <v>14</v>
      </c>
      <c r="I22" s="128">
        <v>8379</v>
      </c>
      <c r="J22" s="128">
        <v>6355</v>
      </c>
      <c r="K22" s="165">
        <v>1489</v>
      </c>
      <c r="L22" s="156"/>
    </row>
    <row r="23" ht="20.1" customHeight="1" spans="1:12">
      <c r="A23" s="160" t="s">
        <v>32</v>
      </c>
      <c r="B23" s="152">
        <v>990</v>
      </c>
      <c r="C23" s="161">
        <v>362</v>
      </c>
      <c r="D23" s="162">
        <v>134</v>
      </c>
      <c r="E23" s="153">
        <f t="shared" si="5"/>
        <v>228</v>
      </c>
      <c r="F23" s="154">
        <f t="shared" si="1"/>
        <v>170.1</v>
      </c>
      <c r="G23" s="155">
        <f t="shared" si="6"/>
        <v>36.6</v>
      </c>
      <c r="I23" s="128">
        <v>269</v>
      </c>
      <c r="J23" s="128">
        <v>269</v>
      </c>
      <c r="K23" s="165">
        <v>24</v>
      </c>
      <c r="L23" s="156"/>
    </row>
    <row r="24" ht="20.1" customHeight="1" spans="1:12">
      <c r="A24" s="160" t="s">
        <v>33</v>
      </c>
      <c r="B24" s="152"/>
      <c r="C24" s="161"/>
      <c r="D24" s="162"/>
      <c r="E24" s="153">
        <f t="shared" si="5"/>
        <v>0</v>
      </c>
      <c r="F24" s="154">
        <f t="shared" si="1"/>
        <v>0</v>
      </c>
      <c r="G24" s="155">
        <f t="shared" si="6"/>
        <v>0</v>
      </c>
      <c r="I24" s="128">
        <v>6</v>
      </c>
      <c r="J24" s="128">
        <v>6</v>
      </c>
      <c r="K24" s="156"/>
      <c r="L24" s="156"/>
    </row>
    <row r="25" ht="24" customHeight="1" spans="1:12">
      <c r="A25" s="159" t="s">
        <v>34</v>
      </c>
      <c r="B25" s="152">
        <f>B26+B30+B31+B34+B36+B37</f>
        <v>364863</v>
      </c>
      <c r="C25" s="152">
        <f>C26+C30+C31+C34+C36+C37</f>
        <v>87299</v>
      </c>
      <c r="D25" s="162">
        <f>SUM(D26,D30,D31,D33:D37)</f>
        <v>138595</v>
      </c>
      <c r="E25" s="152">
        <f>SUM(E26,E30,E31,E33:E37)</f>
        <v>-51296</v>
      </c>
      <c r="F25" s="154">
        <f t="shared" si="1"/>
        <v>-37</v>
      </c>
      <c r="G25" s="155">
        <f t="shared" si="6"/>
        <v>23.9</v>
      </c>
      <c r="I25" s="128">
        <f>SUM(I26,I30,I31,I33:I37)</f>
        <v>429839</v>
      </c>
      <c r="J25" s="128">
        <f>SUM(J26,J30,J31,J33:J37)</f>
        <v>428815</v>
      </c>
      <c r="K25" s="128">
        <f>SUM(K26,K30,K31,K33:K37)</f>
        <v>4567</v>
      </c>
      <c r="L25" s="156">
        <f t="shared" ref="L25" si="7">SUM(L26,L30,L31,L33:L37)</f>
        <v>0</v>
      </c>
    </row>
    <row r="26" ht="20.1" customHeight="1" spans="1:12">
      <c r="A26" s="160" t="s">
        <v>35</v>
      </c>
      <c r="B26" s="152">
        <v>12000</v>
      </c>
      <c r="C26" s="161">
        <v>2325</v>
      </c>
      <c r="D26" s="162">
        <v>2446</v>
      </c>
      <c r="E26" s="153">
        <f>C26-D26</f>
        <v>-121</v>
      </c>
      <c r="F26" s="154">
        <f t="shared" si="1"/>
        <v>-4.9</v>
      </c>
      <c r="G26" s="155">
        <f t="shared" si="6"/>
        <v>19.4</v>
      </c>
      <c r="I26" s="128">
        <v>10804</v>
      </c>
      <c r="J26" s="128">
        <v>10707</v>
      </c>
      <c r="K26" s="130">
        <v>2306</v>
      </c>
      <c r="L26" s="156"/>
    </row>
    <row r="27" s="1" customFormat="1" ht="20.1" customHeight="1" spans="1:12">
      <c r="A27" s="166" t="s">
        <v>36</v>
      </c>
      <c r="B27" s="152">
        <v>7200</v>
      </c>
      <c r="C27" s="161">
        <v>1389</v>
      </c>
      <c r="D27" s="162">
        <v>1458</v>
      </c>
      <c r="E27" s="153">
        <f t="shared" ref="E27:E37" si="8">C27-D27</f>
        <v>-69</v>
      </c>
      <c r="F27" s="167">
        <f t="shared" si="1"/>
        <v>-4.7</v>
      </c>
      <c r="G27" s="167">
        <f t="shared" si="6"/>
        <v>19.3</v>
      </c>
      <c r="I27" s="134">
        <v>6405</v>
      </c>
      <c r="J27" s="134">
        <v>6348</v>
      </c>
      <c r="K27" s="135">
        <v>1364</v>
      </c>
      <c r="L27" s="16"/>
    </row>
    <row r="28" s="1" customFormat="1" ht="20.1" customHeight="1" spans="1:12">
      <c r="A28" s="166" t="s">
        <v>37</v>
      </c>
      <c r="B28" s="152">
        <v>4740</v>
      </c>
      <c r="C28" s="161">
        <v>926</v>
      </c>
      <c r="D28" s="162">
        <v>972</v>
      </c>
      <c r="E28" s="153">
        <f t="shared" si="8"/>
        <v>-46</v>
      </c>
      <c r="F28" s="167">
        <f t="shared" si="1"/>
        <v>-4.7</v>
      </c>
      <c r="G28" s="167">
        <f t="shared" si="6"/>
        <v>19.5</v>
      </c>
      <c r="I28" s="134">
        <v>4277</v>
      </c>
      <c r="J28" s="134">
        <v>4233</v>
      </c>
      <c r="K28" s="135">
        <v>909</v>
      </c>
      <c r="L28" s="16"/>
    </row>
    <row r="29" s="1" customFormat="1" ht="20.1" customHeight="1" spans="1:12">
      <c r="A29" s="166" t="s">
        <v>38</v>
      </c>
      <c r="B29" s="152">
        <v>60</v>
      </c>
      <c r="C29" s="161"/>
      <c r="D29" s="162">
        <v>9</v>
      </c>
      <c r="E29" s="153">
        <f t="shared" si="8"/>
        <v>-9</v>
      </c>
      <c r="F29" s="167">
        <f t="shared" si="1"/>
        <v>-100</v>
      </c>
      <c r="G29" s="167">
        <f t="shared" si="6"/>
        <v>0</v>
      </c>
      <c r="I29" s="134">
        <v>9</v>
      </c>
      <c r="J29" s="134">
        <v>12</v>
      </c>
      <c r="K29" s="135">
        <v>19</v>
      </c>
      <c r="L29" s="16"/>
    </row>
    <row r="30" ht="17" customHeight="1" spans="1:12">
      <c r="A30" s="160" t="s">
        <v>39</v>
      </c>
      <c r="B30" s="152">
        <v>4787</v>
      </c>
      <c r="C30" s="161">
        <v>365</v>
      </c>
      <c r="D30" s="162">
        <v>465</v>
      </c>
      <c r="E30" s="153">
        <f t="shared" si="8"/>
        <v>-100</v>
      </c>
      <c r="F30" s="154">
        <f t="shared" si="1"/>
        <v>-21.5</v>
      </c>
      <c r="G30" s="155">
        <f t="shared" si="6"/>
        <v>7.6</v>
      </c>
      <c r="I30" s="128">
        <v>18881</v>
      </c>
      <c r="J30" s="128">
        <v>18881</v>
      </c>
      <c r="K30" s="132">
        <v>417</v>
      </c>
      <c r="L30" s="156"/>
    </row>
    <row r="31" ht="20.1" customHeight="1" spans="1:12">
      <c r="A31" s="160" t="s">
        <v>40</v>
      </c>
      <c r="B31" s="152">
        <v>22796</v>
      </c>
      <c r="C31" s="161">
        <v>5539</v>
      </c>
      <c r="D31" s="162">
        <v>1292</v>
      </c>
      <c r="E31" s="153">
        <f t="shared" si="8"/>
        <v>4247</v>
      </c>
      <c r="F31" s="154">
        <f t="shared" si="1"/>
        <v>328.7</v>
      </c>
      <c r="G31" s="155">
        <f t="shared" si="6"/>
        <v>24.3</v>
      </c>
      <c r="I31" s="128">
        <v>5951</v>
      </c>
      <c r="J31" s="128">
        <v>5951</v>
      </c>
      <c r="K31" s="132">
        <v>122</v>
      </c>
      <c r="L31" s="156"/>
    </row>
    <row r="32" ht="20.1" customHeight="1" spans="1:12">
      <c r="A32" s="160" t="s">
        <v>41</v>
      </c>
      <c r="B32" s="152"/>
      <c r="C32" s="161"/>
      <c r="D32" s="162"/>
      <c r="E32" s="153">
        <f t="shared" si="8"/>
        <v>0</v>
      </c>
      <c r="F32" s="154">
        <f t="shared" si="1"/>
        <v>0</v>
      </c>
      <c r="G32" s="155"/>
      <c r="I32" s="128"/>
      <c r="J32" s="128"/>
      <c r="K32" s="156"/>
      <c r="L32" s="156"/>
    </row>
    <row r="33" ht="20.1" customHeight="1" spans="1:12">
      <c r="A33" s="160" t="s">
        <v>42</v>
      </c>
      <c r="B33" s="152"/>
      <c r="C33" s="161"/>
      <c r="D33" s="162"/>
      <c r="E33" s="153">
        <f t="shared" si="8"/>
        <v>0</v>
      </c>
      <c r="F33" s="154">
        <f t="shared" si="1"/>
        <v>0</v>
      </c>
      <c r="G33" s="155">
        <f t="shared" si="6"/>
        <v>0</v>
      </c>
      <c r="I33" s="128">
        <v>320510</v>
      </c>
      <c r="J33" s="128">
        <v>320510</v>
      </c>
      <c r="K33" s="156"/>
      <c r="L33" s="156"/>
    </row>
    <row r="34" ht="20.1" customHeight="1" spans="1:12">
      <c r="A34" s="160" t="s">
        <v>43</v>
      </c>
      <c r="B34" s="152">
        <v>322702</v>
      </c>
      <c r="C34" s="161">
        <v>79057</v>
      </c>
      <c r="D34" s="162">
        <v>134378</v>
      </c>
      <c r="E34" s="153">
        <f t="shared" si="8"/>
        <v>-55321</v>
      </c>
      <c r="F34" s="154">
        <f t="shared" si="1"/>
        <v>-41.2</v>
      </c>
      <c r="G34" s="155">
        <f t="shared" si="6"/>
        <v>24.5</v>
      </c>
      <c r="I34" s="128">
        <v>71925</v>
      </c>
      <c r="J34" s="128">
        <v>70998</v>
      </c>
      <c r="K34" s="132">
        <v>1535</v>
      </c>
      <c r="L34" s="156"/>
    </row>
    <row r="35" ht="20.1" customHeight="1" spans="1:12">
      <c r="A35" s="160" t="s">
        <v>44</v>
      </c>
      <c r="B35" s="152"/>
      <c r="C35" s="161"/>
      <c r="D35" s="162"/>
      <c r="E35" s="153">
        <f t="shared" si="8"/>
        <v>0</v>
      </c>
      <c r="F35" s="154">
        <f t="shared" si="1"/>
        <v>0</v>
      </c>
      <c r="G35" s="155">
        <f t="shared" si="6"/>
        <v>0</v>
      </c>
      <c r="I35" s="128">
        <v>0</v>
      </c>
      <c r="J35" s="128"/>
      <c r="K35" s="156"/>
      <c r="L35" s="156"/>
    </row>
    <row r="36" ht="20.1" customHeight="1" spans="1:12">
      <c r="A36" s="160" t="s">
        <v>45</v>
      </c>
      <c r="B36" s="152">
        <v>100</v>
      </c>
      <c r="C36" s="161"/>
      <c r="D36" s="162"/>
      <c r="E36" s="153">
        <f t="shared" si="8"/>
        <v>0</v>
      </c>
      <c r="F36" s="154">
        <f t="shared" si="1"/>
        <v>0</v>
      </c>
      <c r="G36" s="155">
        <f t="shared" si="6"/>
        <v>0</v>
      </c>
      <c r="I36" s="128">
        <v>1768</v>
      </c>
      <c r="J36" s="128">
        <v>1768</v>
      </c>
      <c r="K36" s="130">
        <v>157</v>
      </c>
      <c r="L36" s="156"/>
    </row>
    <row r="37" ht="20.1" customHeight="1" spans="1:12">
      <c r="A37" s="160" t="s">
        <v>46</v>
      </c>
      <c r="B37" s="152">
        <v>2478</v>
      </c>
      <c r="C37" s="161">
        <v>13</v>
      </c>
      <c r="D37" s="162">
        <v>14</v>
      </c>
      <c r="E37" s="153">
        <f t="shared" si="8"/>
        <v>-1</v>
      </c>
      <c r="F37" s="154">
        <f t="shared" si="1"/>
        <v>-7.1</v>
      </c>
      <c r="G37" s="155">
        <f t="shared" si="6"/>
        <v>0.5</v>
      </c>
      <c r="I37" s="128">
        <v>0</v>
      </c>
      <c r="J37" s="128"/>
      <c r="K37" s="130">
        <v>30</v>
      </c>
      <c r="L37" s="156"/>
    </row>
    <row r="38" ht="20.1" customHeight="1" spans="1:12">
      <c r="A38" s="158" t="s">
        <v>47</v>
      </c>
      <c r="B38" s="152">
        <f>B39+B40</f>
        <v>576600</v>
      </c>
      <c r="C38" s="152">
        <f>C39+C40</f>
        <v>136837</v>
      </c>
      <c r="D38" s="156">
        <f>D39+D40</f>
        <v>184810</v>
      </c>
      <c r="E38" s="153">
        <f>SUM(E39:E40)</f>
        <v>-47973</v>
      </c>
      <c r="F38" s="154">
        <f t="shared" si="1"/>
        <v>-26</v>
      </c>
      <c r="G38" s="155">
        <f t="shared" si="6"/>
        <v>23.7</v>
      </c>
      <c r="I38" s="128">
        <f>SUM(I39:I40)</f>
        <v>572293</v>
      </c>
      <c r="J38" s="128">
        <f>SUM(J39:J40)</f>
        <v>466859</v>
      </c>
      <c r="K38" s="129">
        <f>SUM(K39:K40)</f>
        <v>42209</v>
      </c>
      <c r="L38" s="156">
        <f t="shared" ref="L38" si="9">SUM(L39:L40)</f>
        <v>0</v>
      </c>
    </row>
    <row r="39" ht="20.1" customHeight="1" spans="1:12">
      <c r="A39" s="159" t="s">
        <v>48</v>
      </c>
      <c r="B39" s="152">
        <v>223737</v>
      </c>
      <c r="C39" s="152">
        <v>52919</v>
      </c>
      <c r="D39" s="156">
        <v>48905</v>
      </c>
      <c r="E39" s="153">
        <f t="shared" ref="E39:E44" si="10">C39-D39</f>
        <v>4014</v>
      </c>
      <c r="F39" s="154">
        <f t="shared" si="1"/>
        <v>8.2</v>
      </c>
      <c r="G39" s="155">
        <f t="shared" si="6"/>
        <v>23.7</v>
      </c>
      <c r="I39" s="128">
        <f>I11+I27+I28+I29+I32</f>
        <v>153145</v>
      </c>
      <c r="J39" s="128">
        <f>J11+J27+J28+J29+J32</f>
        <v>48637</v>
      </c>
      <c r="K39" s="129">
        <f>K11+K27+K28+K29+K32</f>
        <v>39934</v>
      </c>
      <c r="L39" s="156">
        <f t="shared" ref="L39" si="11">L11+L27+L28+L29+L32</f>
        <v>0</v>
      </c>
    </row>
    <row r="40" ht="20" customHeight="1" spans="1:12">
      <c r="A40" s="159" t="s">
        <v>49</v>
      </c>
      <c r="B40" s="152">
        <v>352863</v>
      </c>
      <c r="C40" s="152">
        <v>83918</v>
      </c>
      <c r="D40" s="156">
        <v>135905</v>
      </c>
      <c r="E40" s="153">
        <f t="shared" si="10"/>
        <v>-51987</v>
      </c>
      <c r="F40" s="154">
        <f t="shared" si="1"/>
        <v>-38.3</v>
      </c>
      <c r="G40" s="155">
        <f t="shared" si="6"/>
        <v>23.8</v>
      </c>
      <c r="I40" s="128">
        <f>I25-I27-I28-I29-I32</f>
        <v>419148</v>
      </c>
      <c r="J40" s="128">
        <f>J25-J27-J28-J29-J32</f>
        <v>418222</v>
      </c>
      <c r="K40" s="129">
        <f>K25-K27-K28-K29-K32</f>
        <v>2275</v>
      </c>
      <c r="L40" s="156">
        <f t="shared" ref="L40" si="12">L25-L27-L28-L29-L32</f>
        <v>0</v>
      </c>
    </row>
    <row r="41" ht="20.1" customHeight="1" spans="1:12">
      <c r="A41" s="157" t="s">
        <v>50</v>
      </c>
      <c r="B41" s="152">
        <v>106136</v>
      </c>
      <c r="C41" s="153">
        <v>841</v>
      </c>
      <c r="D41" s="17">
        <v>375</v>
      </c>
      <c r="E41" s="153">
        <f t="shared" si="10"/>
        <v>466</v>
      </c>
      <c r="F41" s="154">
        <f t="shared" si="1"/>
        <v>124.3</v>
      </c>
      <c r="G41" s="155">
        <f t="shared" si="6"/>
        <v>0.8</v>
      </c>
      <c r="I41" s="128">
        <v>81667</v>
      </c>
      <c r="J41" s="128">
        <v>81667</v>
      </c>
      <c r="K41" s="132">
        <v>19423</v>
      </c>
      <c r="L41" s="156"/>
    </row>
    <row r="42" ht="20.1" customHeight="1" spans="1:12">
      <c r="A42" s="160" t="s">
        <v>51</v>
      </c>
      <c r="B42" s="152">
        <v>91770</v>
      </c>
      <c r="C42" s="153">
        <v>662</v>
      </c>
      <c r="D42" s="17">
        <v>357</v>
      </c>
      <c r="E42" s="153">
        <f t="shared" si="10"/>
        <v>305</v>
      </c>
      <c r="F42" s="154">
        <f t="shared" si="1"/>
        <v>85.4</v>
      </c>
      <c r="G42" s="155">
        <f t="shared" si="6"/>
        <v>0.7</v>
      </c>
      <c r="I42" s="128">
        <v>72947</v>
      </c>
      <c r="J42" s="128">
        <v>72947</v>
      </c>
      <c r="K42" s="130">
        <v>19186</v>
      </c>
      <c r="L42" s="156"/>
    </row>
    <row r="43" ht="20.1" customHeight="1" spans="1:12">
      <c r="A43" s="160" t="s">
        <v>52</v>
      </c>
      <c r="B43" s="152">
        <v>2000</v>
      </c>
      <c r="C43" s="168">
        <v>38.75</v>
      </c>
      <c r="D43" s="168">
        <v>18</v>
      </c>
      <c r="E43" s="153">
        <f t="shared" si="10"/>
        <v>20.75</v>
      </c>
      <c r="F43" s="154">
        <f t="shared" si="1"/>
        <v>115.3</v>
      </c>
      <c r="G43" s="155">
        <f t="shared" si="6"/>
        <v>1.9</v>
      </c>
      <c r="I43" s="128">
        <v>7292</v>
      </c>
      <c r="J43" s="128">
        <v>7292</v>
      </c>
      <c r="K43" s="156"/>
      <c r="L43" s="156"/>
    </row>
    <row r="44" ht="20.1" customHeight="1" spans="1:12">
      <c r="A44" s="160" t="s">
        <v>53</v>
      </c>
      <c r="B44" s="152">
        <v>1200</v>
      </c>
      <c r="C44" s="168">
        <v>140</v>
      </c>
      <c r="D44" s="168"/>
      <c r="E44" s="153">
        <f t="shared" si="10"/>
        <v>140</v>
      </c>
      <c r="F44" s="154">
        <f t="shared" si="1"/>
        <v>0</v>
      </c>
      <c r="G44" s="155">
        <f t="shared" si="6"/>
        <v>11.7</v>
      </c>
      <c r="I44" s="128">
        <v>1428</v>
      </c>
      <c r="J44" s="128">
        <v>1428</v>
      </c>
      <c r="K44" s="156"/>
      <c r="L44" s="156"/>
    </row>
    <row r="46" ht="14" spans="1:12">
      <c r="C46" s="141">
        <f>C11+C27+C28+C29+C32</f>
        <v>51853</v>
      </c>
      <c r="D46" s="141">
        <f>D11+D27+D28+D29+D32</f>
        <v>48654</v>
      </c>
    </row>
    <row r="47" ht="14" spans="1:12">
      <c r="C47" s="141">
        <f>C25-C27-C28-C29-C32</f>
        <v>84984</v>
      </c>
      <c r="D47" s="141">
        <f>D25-D27-D28-D29-D32</f>
        <v>136156</v>
      </c>
    </row>
    <row r="48" s="141" customFormat="1" ht="29" customHeight="1" spans="1:12">
      <c r="C48" s="142"/>
      <c r="D48" s="142"/>
      <c r="E48" s="2"/>
      <c r="F48" s="2"/>
      <c r="I48"/>
      <c r="J48"/>
    </row>
    <row r="49" s="141" customFormat="1" ht="14" spans="1:10">
      <c r="A49" s="169"/>
      <c r="B49" s="170"/>
      <c r="C49" s="159" t="s">
        <v>54</v>
      </c>
      <c r="D49" s="159" t="s">
        <v>54</v>
      </c>
      <c r="E49" s="2"/>
      <c r="F49" s="2"/>
      <c r="I49"/>
      <c r="J49"/>
    </row>
    <row r="50" s="141" customFormat="1" spans="1:10">
      <c r="A50" s="171"/>
      <c r="B50" s="159" t="s">
        <v>48</v>
      </c>
      <c r="C50" s="172">
        <v>16139</v>
      </c>
      <c r="D50" s="172">
        <v>44918</v>
      </c>
      <c r="E50" s="2"/>
      <c r="F50" s="2"/>
      <c r="I50"/>
      <c r="J50"/>
    </row>
    <row r="51" s="141" customFormat="1" spans="1:10">
      <c r="A51" s="171"/>
      <c r="B51" s="159" t="s">
        <v>49</v>
      </c>
      <c r="C51" s="172">
        <v>637</v>
      </c>
      <c r="D51" s="172">
        <v>1169</v>
      </c>
      <c r="E51" s="2"/>
      <c r="F51" s="2"/>
      <c r="I51"/>
      <c r="J51"/>
    </row>
    <row r="52" s="141" customFormat="1" spans="1:10">
      <c r="A52" s="171"/>
      <c r="B52" s="159" t="s">
        <v>55</v>
      </c>
      <c r="C52" s="172">
        <f>C51+C50</f>
        <v>16776</v>
      </c>
      <c r="D52" s="172">
        <f>SUM(D50:D51)</f>
        <v>46087</v>
      </c>
      <c r="E52" s="2"/>
      <c r="F52" s="2"/>
      <c r="I52"/>
      <c r="J52"/>
    </row>
    <row r="53" s="141" customFormat="1" spans="1:10">
      <c r="C53" s="142"/>
      <c r="D53" s="142"/>
      <c r="E53" s="2"/>
      <c r="F53" s="2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70" zoomScaleNormal="70" workbookViewId="0">
      <pane xSplit="1" topLeftCell="B1" activePane="topRight" state="frozen"/>
      <selection/>
      <selection pane="topRight" activeCell="E10" sqref="E10:E23"/>
    </sheetView>
  </sheetViews>
  <sheetFormatPr defaultColWidth="9" defaultRowHeight="14"/>
  <cols>
    <col min="1" max="1" width="46.0090909090909" style="1" customWidth="1"/>
    <col min="2" max="5" width="18.6272727272727" style="1" customWidth="1"/>
    <col min="6" max="6" width="18.6272727272727" style="2" customWidth="1"/>
    <col min="7" max="13" width="18.6272727272727" style="1" customWidth="1"/>
    <col min="14" max="14" width="9" style="1"/>
    <col min="15" max="16" width="12.6272727272727" customWidth="1"/>
    <col min="17" max="17" width="9.62727272727273" style="1" customWidth="1"/>
    <col min="18" max="16384" width="9" style="1"/>
  </cols>
  <sheetData>
    <row r="1" s="120" customFormat="1" ht="35.1" customHeight="1" spans="1:18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" customHeight="1" spans="1:18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O2" s="122"/>
      <c r="P2" s="122"/>
    </row>
    <row r="3" ht="15" customHeight="1"/>
    <row r="4" ht="15" customHeight="1" spans="1:18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 t="s">
        <v>5</v>
      </c>
      <c r="M4" s="8"/>
      <c r="O4" s="123"/>
      <c r="P4" s="123"/>
    </row>
    <row r="5" ht="20.1" customHeight="1" spans="1:18">
      <c r="A5" s="10" t="s">
        <v>6</v>
      </c>
      <c r="B5" s="10" t="s">
        <v>57</v>
      </c>
      <c r="C5" s="10"/>
      <c r="D5" s="10"/>
      <c r="E5" s="10"/>
      <c r="F5" s="11"/>
      <c r="G5" s="10"/>
      <c r="H5" s="10" t="s">
        <v>8</v>
      </c>
      <c r="I5" s="10" t="s">
        <v>58</v>
      </c>
      <c r="J5" s="10" t="s">
        <v>10</v>
      </c>
      <c r="K5" s="10"/>
      <c r="L5" s="124" t="s">
        <v>59</v>
      </c>
      <c r="M5" s="124" t="s">
        <v>11</v>
      </c>
      <c r="O5" s="125" t="s">
        <v>8</v>
      </c>
      <c r="P5" s="125"/>
      <c r="Q5" s="10" t="s">
        <v>60</v>
      </c>
      <c r="R5" s="10"/>
    </row>
    <row r="6" ht="20.1" customHeight="1" spans="1:18">
      <c r="A6" s="10"/>
      <c r="B6" s="10" t="s">
        <v>55</v>
      </c>
      <c r="C6" s="12" t="s">
        <v>7</v>
      </c>
      <c r="D6" s="10" t="s">
        <v>61</v>
      </c>
      <c r="E6" s="10" t="s">
        <v>62</v>
      </c>
      <c r="F6" s="11" t="s">
        <v>63</v>
      </c>
      <c r="G6" s="10" t="s">
        <v>64</v>
      </c>
      <c r="H6" s="10" t="s">
        <v>13</v>
      </c>
      <c r="I6" s="10" t="s">
        <v>13</v>
      </c>
      <c r="J6" s="10" t="s">
        <v>13</v>
      </c>
      <c r="K6" s="10"/>
      <c r="L6" s="124"/>
      <c r="M6" s="124"/>
      <c r="O6" s="125" t="s">
        <v>13</v>
      </c>
      <c r="P6" s="125" t="s">
        <v>14</v>
      </c>
      <c r="Q6" s="10" t="s">
        <v>13</v>
      </c>
      <c r="R6" s="10" t="s">
        <v>14</v>
      </c>
    </row>
    <row r="7" s="121" customFormat="1" ht="20.1" customHeight="1" spans="1:18">
      <c r="A7" s="10"/>
      <c r="B7" s="10"/>
      <c r="C7" s="10" t="s">
        <v>13</v>
      </c>
      <c r="D7" s="10"/>
      <c r="E7" s="10"/>
      <c r="F7" s="11"/>
      <c r="G7" s="10"/>
      <c r="H7" s="10"/>
      <c r="I7" s="10"/>
      <c r="J7" s="126" t="s">
        <v>15</v>
      </c>
      <c r="K7" s="126" t="s">
        <v>16</v>
      </c>
      <c r="L7" s="124"/>
      <c r="M7" s="124"/>
      <c r="O7" s="125"/>
      <c r="P7" s="125"/>
      <c r="Q7" s="10"/>
      <c r="R7" s="10"/>
    </row>
    <row r="8" ht="20.1" customHeight="1" spans="1:18">
      <c r="A8" s="15" t="s">
        <v>17</v>
      </c>
      <c r="B8" s="16">
        <f t="shared" ref="B8:J8" si="0">SUM(B35,B9)</f>
        <v>1099989.89</v>
      </c>
      <c r="C8" s="16">
        <f t="shared" si="0"/>
        <v>794597.2</v>
      </c>
      <c r="D8" s="16">
        <f t="shared" si="0"/>
        <v>230481</v>
      </c>
      <c r="E8" s="16">
        <f t="shared" si="0"/>
        <v>74911.69</v>
      </c>
      <c r="F8" s="16">
        <f t="shared" si="0"/>
        <v>0</v>
      </c>
      <c r="G8" s="16">
        <f t="shared" si="0"/>
        <v>0</v>
      </c>
      <c r="H8" s="16">
        <f>H9+H35</f>
        <v>138374.4</v>
      </c>
      <c r="I8" s="16">
        <v>229437</v>
      </c>
      <c r="J8" s="16">
        <f t="shared" si="0"/>
        <v>-91062.6</v>
      </c>
      <c r="K8" s="127">
        <f t="shared" ref="K8:K11" si="1">IF(H8*I8=0,,ROUND(J8/I8*100,1))</f>
        <v>-39.7</v>
      </c>
      <c r="L8" s="127">
        <f>IF(B8=0,,ROUND(H8/B8*100,1))</f>
        <v>12.6</v>
      </c>
      <c r="M8" s="127">
        <f>IF(C8=0,,ROUND(H8/C8*100,1))</f>
        <v>17.4</v>
      </c>
      <c r="O8" s="128">
        <f>SUM(O35,O9)</f>
        <v>739892</v>
      </c>
      <c r="P8" s="128">
        <f>SUM(P35,P9)</f>
        <v>615100</v>
      </c>
      <c r="Q8" s="129">
        <f t="shared" ref="Q8" si="2">SUM(Q35,Q9)</f>
        <v>108551</v>
      </c>
      <c r="R8" s="16">
        <f t="shared" ref="R8" si="3">SUM(R35,R9)</f>
        <v>0</v>
      </c>
    </row>
    <row r="9" ht="20.1" customHeight="1" spans="1:18">
      <c r="A9" s="18" t="s">
        <v>65</v>
      </c>
      <c r="B9" s="16">
        <f>SUM(C9,G9,F9,E9,D9)</f>
        <v>995153.89</v>
      </c>
      <c r="C9" s="16">
        <f>SUM(C10:C34)</f>
        <v>689761.2</v>
      </c>
      <c r="D9" s="16">
        <f t="shared" ref="C9:H9" si="4">SUM(D10:D34)</f>
        <v>230481</v>
      </c>
      <c r="E9" s="16">
        <f t="shared" si="4"/>
        <v>74911.69</v>
      </c>
      <c r="F9" s="16">
        <f t="shared" si="4"/>
        <v>0</v>
      </c>
      <c r="G9" s="16">
        <f t="shared" si="4"/>
        <v>0</v>
      </c>
      <c r="H9" s="16">
        <f t="shared" si="4"/>
        <v>109993.4</v>
      </c>
      <c r="I9" s="16">
        <v>209916</v>
      </c>
      <c r="J9" s="16">
        <f>SUM(J10:J34)</f>
        <v>-99922.6</v>
      </c>
      <c r="K9" s="127">
        <f t="shared" si="1"/>
        <v>-47.6</v>
      </c>
      <c r="L9" s="127">
        <f>IF(B9=0,,ROUND(H9/B9*100,1))</f>
        <v>11.1</v>
      </c>
      <c r="M9" s="127">
        <f>IF(C9=0,,ROUND(H9/C9*100,1))</f>
        <v>15.9</v>
      </c>
      <c r="O9" s="128">
        <f>SUM(O10:O34)</f>
        <v>597572</v>
      </c>
      <c r="P9" s="128">
        <f>SUM(P10:P34)</f>
        <v>487666</v>
      </c>
      <c r="Q9" s="129">
        <f>SUM(Q10:Q34)</f>
        <v>63920</v>
      </c>
      <c r="R9" s="16">
        <f>SUM(R10:R34)</f>
        <v>0</v>
      </c>
    </row>
    <row r="10" ht="20.1" customHeight="1" spans="1:18">
      <c r="A10" s="21" t="s">
        <v>66</v>
      </c>
      <c r="B10" s="16">
        <f>SUM(C10,G10,F10,E10,D10)</f>
        <v>97325.9</v>
      </c>
      <c r="C10" s="16">
        <v>90423.14</v>
      </c>
      <c r="D10" s="16">
        <v>4039</v>
      </c>
      <c r="E10" s="16">
        <v>2863.76</v>
      </c>
      <c r="F10" s="17"/>
      <c r="G10" s="16"/>
      <c r="H10" s="16">
        <v>11732</v>
      </c>
      <c r="I10" s="16">
        <v>10621</v>
      </c>
      <c r="J10" s="16">
        <f t="shared" ref="J10:J26" si="5">H10-I10</f>
        <v>1111</v>
      </c>
      <c r="K10" s="127">
        <f t="shared" si="1"/>
        <v>10.5</v>
      </c>
      <c r="L10" s="127">
        <f>IF(B10=0,,ROUND(H10/B10*100,1))</f>
        <v>12.1</v>
      </c>
      <c r="M10" s="127">
        <f>IF(C10=0,,ROUND(H10/C10*100,1))</f>
        <v>13</v>
      </c>
      <c r="O10" s="128">
        <v>45467</v>
      </c>
      <c r="P10" s="128">
        <v>19010</v>
      </c>
      <c r="Q10" s="130">
        <v>5621</v>
      </c>
      <c r="R10" s="16"/>
    </row>
    <row r="11" ht="20.1" customHeight="1" spans="1:18">
      <c r="A11" s="21" t="s">
        <v>67</v>
      </c>
      <c r="B11" s="16">
        <f t="shared" ref="B10:B41" si="6">SUM(C11,G11,F11,E11,D11)</f>
        <v>1142.3</v>
      </c>
      <c r="C11" s="16">
        <v>183.3</v>
      </c>
      <c r="D11" s="16">
        <v>959</v>
      </c>
      <c r="E11" s="16">
        <v>0</v>
      </c>
      <c r="F11" s="17"/>
      <c r="G11" s="16"/>
      <c r="H11" s="16">
        <v>6</v>
      </c>
      <c r="I11" s="131"/>
      <c r="J11" s="16">
        <f t="shared" si="5"/>
        <v>6</v>
      </c>
      <c r="K11" s="127">
        <f t="shared" ref="K11:K26" si="7">IF(H11*I11=0,,ROUND(J11/I11*100,1))</f>
        <v>0</v>
      </c>
      <c r="L11" s="127">
        <f>IF(B11=0,,ROUND(H11/B11*100,1))</f>
        <v>0.5</v>
      </c>
      <c r="M11" s="127">
        <f>IF(C11=0,,ROUND(H11/C11*100,1))</f>
        <v>3.3</v>
      </c>
      <c r="O11" s="128">
        <v>50</v>
      </c>
      <c r="P11" s="128">
        <v>50</v>
      </c>
      <c r="Q11" s="132"/>
      <c r="R11" s="16"/>
    </row>
    <row r="12" ht="20.1" customHeight="1" spans="1:18">
      <c r="A12" s="21" t="s">
        <v>68</v>
      </c>
      <c r="B12" s="16">
        <f t="shared" si="6"/>
        <v>22182.01</v>
      </c>
      <c r="C12" s="16">
        <v>19309.61</v>
      </c>
      <c r="D12" s="16">
        <v>1361</v>
      </c>
      <c r="E12" s="16">
        <v>1511.4</v>
      </c>
      <c r="F12" s="17"/>
      <c r="G12" s="16"/>
      <c r="H12" s="16">
        <v>3554</v>
      </c>
      <c r="I12" s="131">
        <v>2837</v>
      </c>
      <c r="J12" s="16">
        <f t="shared" si="5"/>
        <v>717</v>
      </c>
      <c r="K12" s="127">
        <f t="shared" si="7"/>
        <v>25.3</v>
      </c>
      <c r="L12" s="127">
        <f t="shared" ref="L12:L38" si="8">IF(B12=0,,ROUND(H12/B12*100,1))</f>
        <v>16</v>
      </c>
      <c r="M12" s="127">
        <f t="shared" ref="M12:M38" si="9">IF(C12=0,,ROUND(H12/C12*100,1))</f>
        <v>18.4</v>
      </c>
      <c r="O12" s="128">
        <v>22236</v>
      </c>
      <c r="P12" s="128">
        <v>22236</v>
      </c>
      <c r="Q12" s="130">
        <v>528</v>
      </c>
      <c r="R12" s="16"/>
    </row>
    <row r="13" ht="19" customHeight="1" spans="1:18">
      <c r="A13" s="21" t="s">
        <v>69</v>
      </c>
      <c r="B13" s="16">
        <f t="shared" si="6"/>
        <v>88846.45</v>
      </c>
      <c r="C13" s="16">
        <v>76104.48</v>
      </c>
      <c r="D13" s="16">
        <v>2124</v>
      </c>
      <c r="E13" s="16">
        <v>10617.97</v>
      </c>
      <c r="F13" s="17"/>
      <c r="G13" s="16"/>
      <c r="H13" s="16">
        <v>13125</v>
      </c>
      <c r="I13" s="131">
        <v>18330</v>
      </c>
      <c r="J13" s="16">
        <f t="shared" si="5"/>
        <v>-5205</v>
      </c>
      <c r="K13" s="127">
        <f t="shared" si="7"/>
        <v>-28.4</v>
      </c>
      <c r="L13" s="127">
        <f t="shared" si="8"/>
        <v>14.8</v>
      </c>
      <c r="M13" s="127">
        <f t="shared" si="9"/>
        <v>17.2</v>
      </c>
      <c r="O13" s="128">
        <v>95355</v>
      </c>
      <c r="P13" s="128">
        <v>93830</v>
      </c>
      <c r="Q13" s="130">
        <v>8251</v>
      </c>
      <c r="R13" s="16"/>
    </row>
    <row r="14" ht="20.1" customHeight="1" spans="1:18">
      <c r="A14" s="21" t="s">
        <v>70</v>
      </c>
      <c r="B14" s="16">
        <f t="shared" si="6"/>
        <v>172.23</v>
      </c>
      <c r="C14" s="16">
        <v>172.23</v>
      </c>
      <c r="D14" s="16"/>
      <c r="E14" s="16">
        <v>0</v>
      </c>
      <c r="F14" s="17"/>
      <c r="G14" s="16"/>
      <c r="H14" s="16">
        <v>25</v>
      </c>
      <c r="I14" s="131">
        <v>21</v>
      </c>
      <c r="J14" s="16">
        <f t="shared" si="5"/>
        <v>4</v>
      </c>
      <c r="K14" s="127">
        <f t="shared" si="7"/>
        <v>19</v>
      </c>
      <c r="L14" s="127">
        <f t="shared" si="8"/>
        <v>14.5</v>
      </c>
      <c r="M14" s="127">
        <f t="shared" si="9"/>
        <v>14.5</v>
      </c>
      <c r="O14" s="128">
        <v>263</v>
      </c>
      <c r="P14" s="128">
        <v>263</v>
      </c>
      <c r="Q14" s="16"/>
      <c r="R14" s="16"/>
    </row>
    <row r="15" ht="20.1" customHeight="1" spans="1:18">
      <c r="A15" s="21" t="s">
        <v>71</v>
      </c>
      <c r="B15" s="16">
        <f t="shared" si="6"/>
        <v>4834.17</v>
      </c>
      <c r="C15" s="16">
        <v>4279.14</v>
      </c>
      <c r="D15" s="16">
        <v>150</v>
      </c>
      <c r="E15" s="16">
        <v>405.03</v>
      </c>
      <c r="F15" s="17"/>
      <c r="G15" s="16"/>
      <c r="H15" s="16">
        <v>531</v>
      </c>
      <c r="I15" s="131">
        <v>434</v>
      </c>
      <c r="J15" s="16">
        <f t="shared" si="5"/>
        <v>97</v>
      </c>
      <c r="K15" s="127">
        <f t="shared" si="7"/>
        <v>22.4</v>
      </c>
      <c r="L15" s="127">
        <f t="shared" si="8"/>
        <v>11</v>
      </c>
      <c r="M15" s="127">
        <f t="shared" si="9"/>
        <v>12.4</v>
      </c>
      <c r="O15" s="128">
        <v>4184</v>
      </c>
      <c r="P15" s="128">
        <v>3675</v>
      </c>
      <c r="Q15" s="130">
        <v>422</v>
      </c>
      <c r="R15" s="16"/>
    </row>
    <row r="16" ht="20.1" customHeight="1" spans="1:18">
      <c r="A16" s="21" t="s">
        <v>72</v>
      </c>
      <c r="B16" s="16">
        <f t="shared" si="6"/>
        <v>167798.59</v>
      </c>
      <c r="C16" s="16">
        <v>138878.74</v>
      </c>
      <c r="D16" s="16">
        <v>3825</v>
      </c>
      <c r="E16" s="16">
        <v>25094.85</v>
      </c>
      <c r="F16" s="17"/>
      <c r="G16" s="16"/>
      <c r="H16" s="16">
        <v>26347</v>
      </c>
      <c r="I16" s="131">
        <v>28536</v>
      </c>
      <c r="J16" s="16">
        <f t="shared" si="5"/>
        <v>-2189</v>
      </c>
      <c r="K16" s="127">
        <f t="shared" si="7"/>
        <v>-7.7</v>
      </c>
      <c r="L16" s="127">
        <f t="shared" si="8"/>
        <v>15.7</v>
      </c>
      <c r="M16" s="127">
        <f t="shared" si="9"/>
        <v>19</v>
      </c>
      <c r="O16" s="128">
        <v>109008</v>
      </c>
      <c r="P16" s="128">
        <v>96648</v>
      </c>
      <c r="Q16" s="130">
        <v>8672</v>
      </c>
      <c r="R16" s="16"/>
    </row>
    <row r="17" ht="20.1" customHeight="1" spans="1:18">
      <c r="A17" s="21" t="s">
        <v>73</v>
      </c>
      <c r="B17" s="16">
        <f t="shared" si="6"/>
        <v>58407.96</v>
      </c>
      <c r="C17" s="16">
        <v>45483</v>
      </c>
      <c r="D17" s="16">
        <v>7004</v>
      </c>
      <c r="E17" s="16">
        <v>5920.96</v>
      </c>
      <c r="F17" s="17"/>
      <c r="G17" s="16"/>
      <c r="H17" s="16">
        <v>8845</v>
      </c>
      <c r="I17" s="131">
        <v>13624</v>
      </c>
      <c r="J17" s="16">
        <f t="shared" si="5"/>
        <v>-4779</v>
      </c>
      <c r="K17" s="127">
        <f t="shared" si="7"/>
        <v>-35.1</v>
      </c>
      <c r="L17" s="127">
        <f t="shared" si="8"/>
        <v>15.1</v>
      </c>
      <c r="M17" s="127">
        <f t="shared" si="9"/>
        <v>19.4</v>
      </c>
      <c r="O17" s="128">
        <v>45072</v>
      </c>
      <c r="P17" s="128">
        <v>43077</v>
      </c>
      <c r="Q17" s="130">
        <v>3376</v>
      </c>
      <c r="R17" s="16"/>
    </row>
    <row r="18" ht="20.1" customHeight="1" spans="1:18">
      <c r="A18" s="21" t="s">
        <v>74</v>
      </c>
      <c r="B18" s="16">
        <f t="shared" si="6"/>
        <v>6514.3</v>
      </c>
      <c r="C18" s="16">
        <v>815.53</v>
      </c>
      <c r="D18" s="16">
        <v>5538</v>
      </c>
      <c r="E18" s="16">
        <v>160.77</v>
      </c>
      <c r="F18" s="17"/>
      <c r="G18" s="16"/>
      <c r="H18" s="16">
        <v>261</v>
      </c>
      <c r="I18" s="131">
        <v>33</v>
      </c>
      <c r="J18" s="16">
        <f t="shared" si="5"/>
        <v>228</v>
      </c>
      <c r="K18" s="127">
        <f t="shared" si="7"/>
        <v>690.9</v>
      </c>
      <c r="L18" s="127">
        <f t="shared" si="8"/>
        <v>4</v>
      </c>
      <c r="M18" s="127">
        <f t="shared" si="9"/>
        <v>32</v>
      </c>
      <c r="O18" s="128">
        <v>6124</v>
      </c>
      <c r="P18" s="128">
        <v>4409</v>
      </c>
      <c r="Q18" s="130">
        <v>687</v>
      </c>
      <c r="R18" s="16"/>
    </row>
    <row r="19" ht="20.1" customHeight="1" spans="1:18">
      <c r="A19" s="21" t="s">
        <v>75</v>
      </c>
      <c r="B19" s="16">
        <f t="shared" si="6"/>
        <v>96762.65</v>
      </c>
      <c r="C19" s="16">
        <v>86701.65</v>
      </c>
      <c r="D19" s="16">
        <v>10061</v>
      </c>
      <c r="E19" s="16">
        <v>0</v>
      </c>
      <c r="F19" s="17"/>
      <c r="G19" s="16"/>
      <c r="H19" s="16">
        <v>7633</v>
      </c>
      <c r="I19" s="131">
        <v>44706</v>
      </c>
      <c r="J19" s="16">
        <f t="shared" si="5"/>
        <v>-37073</v>
      </c>
      <c r="K19" s="127">
        <f t="shared" si="7"/>
        <v>-82.9</v>
      </c>
      <c r="L19" s="127">
        <f t="shared" si="8"/>
        <v>7.9</v>
      </c>
      <c r="M19" s="127">
        <f t="shared" si="9"/>
        <v>8.8</v>
      </c>
      <c r="O19" s="128">
        <v>59125</v>
      </c>
      <c r="P19" s="128">
        <v>45182</v>
      </c>
      <c r="Q19" s="130">
        <v>4516</v>
      </c>
      <c r="R19" s="16"/>
    </row>
    <row r="20" ht="20.1" customHeight="1" spans="1:18">
      <c r="A20" s="21" t="s">
        <v>76</v>
      </c>
      <c r="B20" s="16">
        <f t="shared" si="6"/>
        <v>149574.72</v>
      </c>
      <c r="C20" s="16">
        <v>60225.77</v>
      </c>
      <c r="D20" s="16">
        <v>61042</v>
      </c>
      <c r="E20" s="16">
        <v>28306.95</v>
      </c>
      <c r="F20" s="17"/>
      <c r="G20" s="16"/>
      <c r="H20" s="16">
        <v>21338</v>
      </c>
      <c r="I20" s="131">
        <v>83885</v>
      </c>
      <c r="J20" s="16">
        <f t="shared" si="5"/>
        <v>-62547</v>
      </c>
      <c r="K20" s="127">
        <f t="shared" si="7"/>
        <v>-74.6</v>
      </c>
      <c r="L20" s="127">
        <f t="shared" si="8"/>
        <v>14.3</v>
      </c>
      <c r="M20" s="127">
        <f t="shared" si="9"/>
        <v>35.4</v>
      </c>
      <c r="O20" s="128">
        <v>94269</v>
      </c>
      <c r="P20" s="128">
        <v>80470</v>
      </c>
      <c r="Q20" s="130">
        <v>5262</v>
      </c>
      <c r="R20" s="16"/>
    </row>
    <row r="21" ht="18" customHeight="1" spans="1:18">
      <c r="A21" s="21" t="s">
        <v>77</v>
      </c>
      <c r="B21" s="16">
        <f t="shared" si="6"/>
        <v>65899.3</v>
      </c>
      <c r="C21" s="16">
        <v>27039.3</v>
      </c>
      <c r="D21" s="16">
        <v>38860</v>
      </c>
      <c r="E21" s="16">
        <v>0</v>
      </c>
      <c r="F21" s="17"/>
      <c r="G21" s="16"/>
      <c r="H21" s="16">
        <v>883</v>
      </c>
      <c r="I21" s="131">
        <v>1418</v>
      </c>
      <c r="J21" s="16">
        <f t="shared" si="5"/>
        <v>-535</v>
      </c>
      <c r="K21" s="127">
        <f t="shared" si="7"/>
        <v>-37.7</v>
      </c>
      <c r="L21" s="127">
        <f t="shared" si="8"/>
        <v>1.3</v>
      </c>
      <c r="M21" s="127">
        <f t="shared" si="9"/>
        <v>3.3</v>
      </c>
      <c r="O21" s="128">
        <v>14548</v>
      </c>
      <c r="P21" s="128">
        <v>14285</v>
      </c>
      <c r="Q21" s="130">
        <v>652</v>
      </c>
      <c r="R21" s="16"/>
    </row>
    <row r="22" ht="20.1" customHeight="1" spans="1:18">
      <c r="A22" s="23" t="s">
        <v>78</v>
      </c>
      <c r="B22" s="16">
        <f t="shared" si="6"/>
        <v>1283.58</v>
      </c>
      <c r="C22" s="16">
        <v>1262.58</v>
      </c>
      <c r="D22" s="16">
        <v>21</v>
      </c>
      <c r="E22" s="16">
        <v>0</v>
      </c>
      <c r="F22" s="17"/>
      <c r="G22" s="16"/>
      <c r="H22" s="16">
        <v>37</v>
      </c>
      <c r="I22" s="131">
        <v>41</v>
      </c>
      <c r="J22" s="16">
        <f t="shared" si="5"/>
        <v>-4</v>
      </c>
      <c r="K22" s="127">
        <f t="shared" si="7"/>
        <v>-9.8</v>
      </c>
      <c r="L22" s="127">
        <f t="shared" si="8"/>
        <v>2.9</v>
      </c>
      <c r="M22" s="127">
        <f t="shared" si="9"/>
        <v>2.9</v>
      </c>
      <c r="O22" s="128">
        <v>34195</v>
      </c>
      <c r="P22" s="128">
        <v>455</v>
      </c>
      <c r="Q22" s="130">
        <v>11238</v>
      </c>
      <c r="R22" s="16"/>
    </row>
    <row r="23" ht="20.1" customHeight="1" spans="1:18">
      <c r="A23" s="21" t="s">
        <v>79</v>
      </c>
      <c r="B23" s="16">
        <f t="shared" si="6"/>
        <v>254.81</v>
      </c>
      <c r="C23" s="16">
        <v>213.81</v>
      </c>
      <c r="D23" s="16">
        <v>11</v>
      </c>
      <c r="E23" s="16">
        <v>30</v>
      </c>
      <c r="F23" s="17"/>
      <c r="G23" s="16"/>
      <c r="H23" s="16">
        <v>315</v>
      </c>
      <c r="I23" s="131">
        <v>278</v>
      </c>
      <c r="J23" s="16">
        <f t="shared" si="5"/>
        <v>37</v>
      </c>
      <c r="K23" s="127">
        <f t="shared" si="7"/>
        <v>13.3</v>
      </c>
      <c r="L23" s="127">
        <f t="shared" si="8"/>
        <v>123.6</v>
      </c>
      <c r="M23" s="127">
        <f t="shared" si="9"/>
        <v>147.3</v>
      </c>
      <c r="O23" s="128">
        <v>654</v>
      </c>
      <c r="P23" s="128">
        <v>654</v>
      </c>
      <c r="Q23" s="16"/>
      <c r="R23" s="16"/>
    </row>
    <row r="24" ht="20.1" customHeight="1" spans="1:18">
      <c r="A24" s="21" t="s">
        <v>80</v>
      </c>
      <c r="B24" s="16"/>
      <c r="C24" s="16"/>
      <c r="D24" s="16"/>
      <c r="E24" s="16">
        <v>0</v>
      </c>
      <c r="F24" s="17"/>
      <c r="G24" s="16"/>
      <c r="H24" s="16"/>
      <c r="I24" s="16"/>
      <c r="J24" s="16">
        <f t="shared" si="5"/>
        <v>0</v>
      </c>
      <c r="K24" s="127">
        <f t="shared" si="7"/>
        <v>0</v>
      </c>
      <c r="L24" s="127">
        <f t="shared" si="8"/>
        <v>0</v>
      </c>
      <c r="M24" s="127">
        <f t="shared" si="9"/>
        <v>0</v>
      </c>
      <c r="O24" s="128"/>
      <c r="P24" s="128"/>
      <c r="Q24" s="133">
        <v>1</v>
      </c>
      <c r="R24" s="16"/>
    </row>
    <row r="25" ht="20.1" customHeight="1" spans="1:18">
      <c r="A25" s="21" t="s">
        <v>81</v>
      </c>
      <c r="B25" s="16"/>
      <c r="C25" s="16"/>
      <c r="D25" s="16"/>
      <c r="E25" s="16">
        <v>0</v>
      </c>
      <c r="F25" s="17"/>
      <c r="G25" s="16"/>
      <c r="H25" s="16"/>
      <c r="I25" s="16"/>
      <c r="J25" s="16">
        <f t="shared" si="5"/>
        <v>0</v>
      </c>
      <c r="K25" s="127">
        <f t="shared" si="7"/>
        <v>0</v>
      </c>
      <c r="L25" s="127">
        <f t="shared" si="8"/>
        <v>0</v>
      </c>
      <c r="M25" s="127">
        <f t="shared" si="9"/>
        <v>0</v>
      </c>
      <c r="O25" s="128"/>
      <c r="P25" s="128"/>
      <c r="Q25" s="16"/>
      <c r="R25" s="16"/>
    </row>
    <row r="26" ht="20.1" customHeight="1" spans="1:18">
      <c r="A26" s="21" t="s">
        <v>82</v>
      </c>
      <c r="B26" s="16">
        <f t="shared" si="6"/>
        <v>17024.75</v>
      </c>
      <c r="C26" s="16">
        <v>3501.75</v>
      </c>
      <c r="D26" s="16">
        <v>13523</v>
      </c>
      <c r="E26" s="16">
        <v>0</v>
      </c>
      <c r="F26" s="17"/>
      <c r="G26" s="16"/>
      <c r="H26" s="16">
        <v>7703</v>
      </c>
      <c r="I26" s="16">
        <v>647</v>
      </c>
      <c r="J26" s="16">
        <f t="shared" si="5"/>
        <v>7056</v>
      </c>
      <c r="K26" s="127">
        <f t="shared" si="7"/>
        <v>1090.6</v>
      </c>
      <c r="L26" s="127">
        <f t="shared" si="8"/>
        <v>45.2</v>
      </c>
      <c r="M26" s="127">
        <f t="shared" si="9"/>
        <v>220</v>
      </c>
      <c r="O26" s="128">
        <v>4883</v>
      </c>
      <c r="P26" s="128">
        <v>4872</v>
      </c>
      <c r="Q26" s="1">
        <v>129</v>
      </c>
      <c r="R26" s="16"/>
    </row>
    <row r="27" ht="20.1" customHeight="1" spans="1:18">
      <c r="A27" s="21" t="s">
        <v>83</v>
      </c>
      <c r="B27" s="16">
        <f t="shared" si="6"/>
        <v>33859.56</v>
      </c>
      <c r="C27" s="16">
        <v>31403.56</v>
      </c>
      <c r="D27" s="16">
        <v>2456</v>
      </c>
      <c r="E27" s="16">
        <v>0</v>
      </c>
      <c r="F27" s="17"/>
      <c r="G27" s="16"/>
      <c r="H27" s="16">
        <v>4962</v>
      </c>
      <c r="I27" s="16">
        <v>3847</v>
      </c>
      <c r="J27" s="16">
        <f t="shared" ref="J27:J38" si="10">H27-I27</f>
        <v>1115</v>
      </c>
      <c r="K27" s="127">
        <f t="shared" ref="K27:K41" si="11">IF(H27*I27=0,,ROUND(J27/I27*100,1))</f>
        <v>29</v>
      </c>
      <c r="L27" s="127">
        <f t="shared" si="8"/>
        <v>14.7</v>
      </c>
      <c r="M27" s="127">
        <f t="shared" si="9"/>
        <v>15.8</v>
      </c>
      <c r="O27" s="128">
        <v>26011</v>
      </c>
      <c r="P27" s="128">
        <v>23521</v>
      </c>
      <c r="Q27" s="132">
        <v>3901</v>
      </c>
      <c r="R27" s="16"/>
    </row>
    <row r="28" ht="20.1" customHeight="1" spans="1:18">
      <c r="A28" s="21" t="s">
        <v>84</v>
      </c>
      <c r="B28" s="16">
        <f t="shared" si="6"/>
        <v>791.5</v>
      </c>
      <c r="C28" s="16">
        <v>160.5</v>
      </c>
      <c r="D28" s="16">
        <v>631</v>
      </c>
      <c r="E28" s="16">
        <v>0</v>
      </c>
      <c r="F28" s="17"/>
      <c r="G28" s="16"/>
      <c r="H28" s="16">
        <v>30</v>
      </c>
      <c r="I28" s="16"/>
      <c r="J28" s="16">
        <f t="shared" si="10"/>
        <v>30</v>
      </c>
      <c r="K28" s="127">
        <f t="shared" si="11"/>
        <v>0</v>
      </c>
      <c r="L28" s="127">
        <f t="shared" si="8"/>
        <v>3.8</v>
      </c>
      <c r="M28" s="127">
        <f t="shared" si="9"/>
        <v>18.7</v>
      </c>
      <c r="O28" s="128">
        <v>506</v>
      </c>
      <c r="P28" s="128">
        <v>506</v>
      </c>
      <c r="Q28" s="16"/>
      <c r="R28" s="16"/>
    </row>
    <row r="29" ht="20.1" customHeight="1" spans="1:18">
      <c r="A29" s="21" t="s">
        <v>85</v>
      </c>
      <c r="B29" s="16">
        <f t="shared" si="6"/>
        <v>4439.11</v>
      </c>
      <c r="C29" s="16">
        <v>4396.11</v>
      </c>
      <c r="D29" s="16">
        <v>43</v>
      </c>
      <c r="E29" s="16">
        <v>0</v>
      </c>
      <c r="F29" s="17"/>
      <c r="G29" s="16"/>
      <c r="H29" s="16">
        <v>526</v>
      </c>
      <c r="I29" s="16">
        <v>631</v>
      </c>
      <c r="J29" s="16">
        <f t="shared" si="10"/>
        <v>-105</v>
      </c>
      <c r="K29" s="127">
        <f t="shared" si="11"/>
        <v>-16.6</v>
      </c>
      <c r="L29" s="127">
        <f t="shared" si="8"/>
        <v>11.8</v>
      </c>
      <c r="M29" s="127">
        <f t="shared" si="9"/>
        <v>12</v>
      </c>
      <c r="O29" s="128">
        <v>4783</v>
      </c>
      <c r="P29" s="128">
        <v>3821</v>
      </c>
      <c r="Q29" s="130">
        <v>392</v>
      </c>
      <c r="R29" s="16"/>
    </row>
    <row r="30" ht="20.1" customHeight="1" spans="1:18">
      <c r="A30" s="21" t="s">
        <v>63</v>
      </c>
      <c r="B30" s="16">
        <f t="shared" si="6"/>
        <v>7968</v>
      </c>
      <c r="C30" s="16">
        <v>7968</v>
      </c>
      <c r="D30" s="16"/>
      <c r="E30" s="16">
        <v>0</v>
      </c>
      <c r="F30" s="17"/>
      <c r="G30" s="16"/>
      <c r="H30" s="16"/>
      <c r="I30" s="16"/>
      <c r="J30" s="16">
        <f t="shared" si="10"/>
        <v>0</v>
      </c>
      <c r="K30" s="127">
        <f t="shared" si="11"/>
        <v>0</v>
      </c>
      <c r="L30" s="127">
        <f t="shared" si="8"/>
        <v>0</v>
      </c>
      <c r="M30" s="127">
        <f t="shared" si="9"/>
        <v>0</v>
      </c>
      <c r="O30" s="128"/>
      <c r="P30" s="128"/>
      <c r="Q30" s="16"/>
      <c r="R30" s="16"/>
    </row>
    <row r="31" ht="21" customHeight="1" spans="1:18">
      <c r="A31" s="21" t="s">
        <v>86</v>
      </c>
      <c r="B31" s="16">
        <f t="shared" si="6"/>
        <v>123816</v>
      </c>
      <c r="C31" s="16">
        <v>44983</v>
      </c>
      <c r="D31" s="16">
        <v>78833</v>
      </c>
      <c r="E31" s="16">
        <v>0</v>
      </c>
      <c r="F31" s="17"/>
      <c r="G31" s="16"/>
      <c r="H31" s="16">
        <v>183.15</v>
      </c>
      <c r="I31" s="16">
        <v>20</v>
      </c>
      <c r="J31" s="16">
        <f t="shared" si="10"/>
        <v>163.15</v>
      </c>
      <c r="K31" s="127">
        <f t="shared" si="11"/>
        <v>815.8</v>
      </c>
      <c r="L31" s="127">
        <f t="shared" si="8"/>
        <v>0.1</v>
      </c>
      <c r="M31" s="127">
        <f t="shared" si="9"/>
        <v>0.4</v>
      </c>
      <c r="O31" s="128">
        <v>1381</v>
      </c>
      <c r="P31" s="128">
        <v>1246</v>
      </c>
      <c r="Q31" s="130">
        <v>14</v>
      </c>
      <c r="R31" s="16"/>
    </row>
    <row r="32" s="1" customFormat="1" ht="20.1" customHeight="1" spans="1:18">
      <c r="A32" s="21" t="s">
        <v>87</v>
      </c>
      <c r="B32" s="16">
        <f t="shared" si="6"/>
        <v>0</v>
      </c>
      <c r="C32" s="16"/>
      <c r="D32" s="16"/>
      <c r="E32" s="16">
        <v>0</v>
      </c>
      <c r="F32" s="17"/>
      <c r="G32" s="16"/>
      <c r="H32" s="16"/>
      <c r="I32" s="16"/>
      <c r="J32" s="16">
        <f t="shared" si="10"/>
        <v>0</v>
      </c>
      <c r="K32" s="127">
        <f t="shared" si="11"/>
        <v>0</v>
      </c>
      <c r="L32" s="127">
        <f t="shared" si="8"/>
        <v>0</v>
      </c>
      <c r="M32" s="127">
        <f t="shared" si="9"/>
        <v>0</v>
      </c>
      <c r="O32" s="134"/>
      <c r="P32" s="134"/>
      <c r="Q32" s="16"/>
      <c r="R32" s="16"/>
    </row>
    <row r="33" s="1" customFormat="1" ht="20.1" customHeight="1" spans="1:18">
      <c r="A33" s="21" t="s">
        <v>88</v>
      </c>
      <c r="B33" s="16">
        <f t="shared" si="6"/>
        <v>46156</v>
      </c>
      <c r="C33" s="16">
        <v>46156</v>
      </c>
      <c r="D33" s="16"/>
      <c r="E33" s="16"/>
      <c r="F33" s="17"/>
      <c r="G33" s="16"/>
      <c r="H33" s="16">
        <v>1956.84</v>
      </c>
      <c r="I33" s="16">
        <v>7</v>
      </c>
      <c r="J33" s="16">
        <f t="shared" si="10"/>
        <v>1949.84</v>
      </c>
      <c r="K33" s="127">
        <f t="shared" si="11"/>
        <v>27854.9</v>
      </c>
      <c r="L33" s="127">
        <f t="shared" si="8"/>
        <v>4.2</v>
      </c>
      <c r="M33" s="127">
        <f t="shared" si="9"/>
        <v>4.2</v>
      </c>
      <c r="O33" s="134">
        <v>29407</v>
      </c>
      <c r="P33" s="134">
        <v>29405</v>
      </c>
      <c r="Q33" s="135">
        <v>10253</v>
      </c>
      <c r="R33" s="16"/>
    </row>
    <row r="34" s="1" customFormat="1" ht="20.1" customHeight="1" spans="1:18">
      <c r="A34" s="21" t="s">
        <v>89</v>
      </c>
      <c r="B34" s="16">
        <f t="shared" si="6"/>
        <v>100</v>
      </c>
      <c r="C34" s="16">
        <v>100</v>
      </c>
      <c r="D34" s="16"/>
      <c r="E34" s="16"/>
      <c r="F34" s="17"/>
      <c r="G34" s="16"/>
      <c r="H34" s="16">
        <v>0.41</v>
      </c>
      <c r="I34" s="16"/>
      <c r="J34" s="16">
        <f t="shared" si="10"/>
        <v>0.41</v>
      </c>
      <c r="K34" s="127">
        <f t="shared" si="11"/>
        <v>0</v>
      </c>
      <c r="L34" s="127">
        <f t="shared" si="8"/>
        <v>0.4</v>
      </c>
      <c r="M34" s="127">
        <f t="shared" si="9"/>
        <v>0.4</v>
      </c>
      <c r="O34" s="134">
        <v>51</v>
      </c>
      <c r="P34" s="134">
        <v>51</v>
      </c>
      <c r="Q34" s="135">
        <v>5</v>
      </c>
      <c r="R34" s="16"/>
    </row>
    <row r="35" ht="20.1" customHeight="1" spans="1:18">
      <c r="A35" s="18" t="s">
        <v>90</v>
      </c>
      <c r="B35" s="16">
        <f t="shared" si="6"/>
        <v>104836</v>
      </c>
      <c r="C35" s="16">
        <v>104836</v>
      </c>
      <c r="D35" s="16"/>
      <c r="E35" s="16"/>
      <c r="F35" s="17"/>
      <c r="G35" s="16"/>
      <c r="H35" s="16">
        <v>28381</v>
      </c>
      <c r="I35" s="131">
        <v>19521</v>
      </c>
      <c r="J35" s="16">
        <f t="shared" si="10"/>
        <v>8860</v>
      </c>
      <c r="K35" s="127">
        <f t="shared" si="11"/>
        <v>45.4</v>
      </c>
      <c r="L35" s="127">
        <f t="shared" si="8"/>
        <v>27.1</v>
      </c>
      <c r="M35" s="127">
        <f t="shared" si="9"/>
        <v>27.1</v>
      </c>
      <c r="O35" s="128">
        <v>142320</v>
      </c>
      <c r="P35" s="128">
        <v>127434</v>
      </c>
      <c r="Q35" s="130">
        <v>44631</v>
      </c>
      <c r="R35" s="16"/>
    </row>
    <row r="36" ht="30" customHeight="1" spans="1:18">
      <c r="A36" s="24" t="s">
        <v>91</v>
      </c>
      <c r="B36" s="16">
        <f t="shared" si="6"/>
        <v>39307</v>
      </c>
      <c r="C36" s="16">
        <v>39307</v>
      </c>
      <c r="D36" s="16"/>
      <c r="E36" s="16"/>
      <c r="F36" s="17"/>
      <c r="G36" s="16"/>
      <c r="H36" s="16">
        <v>1336</v>
      </c>
      <c r="I36" s="131">
        <v>5254</v>
      </c>
      <c r="J36" s="16">
        <f t="shared" si="10"/>
        <v>-3918</v>
      </c>
      <c r="K36" s="127">
        <f t="shared" si="11"/>
        <v>-74.6</v>
      </c>
      <c r="L36" s="127">
        <f t="shared" si="8"/>
        <v>3.4</v>
      </c>
      <c r="M36" s="127">
        <f t="shared" si="9"/>
        <v>3.4</v>
      </c>
      <c r="O36" s="128">
        <v>55359</v>
      </c>
      <c r="P36" s="128">
        <v>40827</v>
      </c>
      <c r="Q36" s="130">
        <v>13841</v>
      </c>
      <c r="R36" s="16"/>
    </row>
    <row r="37" ht="20.1" customHeight="1" spans="1:18">
      <c r="A37" s="21" t="s">
        <v>92</v>
      </c>
      <c r="B37" s="16">
        <f t="shared" si="6"/>
        <v>2000</v>
      </c>
      <c r="C37" s="16">
        <v>2000</v>
      </c>
      <c r="D37" s="16"/>
      <c r="E37" s="16"/>
      <c r="F37" s="17"/>
      <c r="G37" s="16"/>
      <c r="H37" s="136">
        <v>224</v>
      </c>
      <c r="I37" s="136">
        <v>2311</v>
      </c>
      <c r="J37" s="16">
        <f t="shared" si="10"/>
        <v>-2087</v>
      </c>
      <c r="K37" s="127">
        <f t="shared" si="11"/>
        <v>-90.3</v>
      </c>
      <c r="L37" s="127">
        <f t="shared" si="8"/>
        <v>11.2</v>
      </c>
      <c r="M37" s="127">
        <f t="shared" si="9"/>
        <v>11.2</v>
      </c>
      <c r="O37" s="128">
        <v>3292</v>
      </c>
      <c r="P37" s="128">
        <v>3115</v>
      </c>
      <c r="Q37" s="16"/>
      <c r="R37" s="16"/>
    </row>
    <row r="38" ht="20.1" customHeight="1" spans="1:18">
      <c r="A38" s="21" t="s">
        <v>93</v>
      </c>
      <c r="B38" s="16">
        <f t="shared" si="6"/>
        <v>1200</v>
      </c>
      <c r="C38" s="16">
        <v>1200</v>
      </c>
      <c r="D38" s="16"/>
      <c r="E38" s="16"/>
      <c r="F38" s="17"/>
      <c r="G38" s="16"/>
      <c r="H38" s="136">
        <v>141</v>
      </c>
      <c r="I38" s="136">
        <v>100</v>
      </c>
      <c r="J38" s="16">
        <f t="shared" si="10"/>
        <v>41</v>
      </c>
      <c r="K38" s="127">
        <f t="shared" si="11"/>
        <v>41</v>
      </c>
      <c r="L38" s="127">
        <f t="shared" si="8"/>
        <v>11.8</v>
      </c>
      <c r="M38" s="127">
        <f t="shared" si="9"/>
        <v>11.8</v>
      </c>
      <c r="O38" s="128">
        <v>967</v>
      </c>
      <c r="P38" s="128">
        <v>967</v>
      </c>
      <c r="Q38" s="16"/>
      <c r="R38" s="16"/>
    </row>
    <row r="39" ht="20.1" customHeight="1" spans="1:18">
      <c r="A39" s="21" t="s">
        <v>94</v>
      </c>
      <c r="B39" s="16"/>
      <c r="C39" s="16"/>
      <c r="D39" s="16"/>
      <c r="E39" s="16"/>
      <c r="F39" s="17"/>
      <c r="G39" s="16"/>
      <c r="H39" s="16"/>
      <c r="I39" s="16">
        <v>1031</v>
      </c>
      <c r="J39" s="16"/>
      <c r="K39" s="127"/>
      <c r="L39" s="127"/>
      <c r="M39" s="127"/>
      <c r="O39" s="128"/>
      <c r="P39" s="128"/>
      <c r="Q39" s="16"/>
      <c r="R39" s="16"/>
    </row>
    <row r="40" ht="20.1" customHeight="1" spans="1:18">
      <c r="A40" s="21" t="s">
        <v>95</v>
      </c>
      <c r="B40" s="16"/>
      <c r="C40" s="16"/>
      <c r="D40" s="16"/>
      <c r="E40" s="16"/>
      <c r="F40" s="17"/>
      <c r="G40" s="16"/>
      <c r="H40" s="16">
        <v>14013</v>
      </c>
      <c r="I40" s="16">
        <v>10115</v>
      </c>
      <c r="J40" s="16"/>
      <c r="K40" s="127"/>
      <c r="L40" s="127"/>
      <c r="M40" s="127"/>
      <c r="O40" s="128"/>
      <c r="P40" s="128"/>
      <c r="Q40" s="16"/>
      <c r="R40" s="16"/>
    </row>
    <row r="41" ht="20.1" customHeight="1" spans="1:18">
      <c r="A41" s="21" t="s">
        <v>87</v>
      </c>
      <c r="B41" s="16">
        <f>SUM(C41,G41,F41,E41,D41)</f>
        <v>0</v>
      </c>
      <c r="C41" s="16"/>
      <c r="D41" s="16"/>
      <c r="E41" s="16"/>
      <c r="F41" s="17"/>
      <c r="G41" s="16"/>
      <c r="H41" s="16"/>
      <c r="I41" s="16"/>
      <c r="J41" s="16">
        <f>H41-I41</f>
        <v>0</v>
      </c>
      <c r="K41" s="127">
        <f>IF(H41*I41=0,,ROUND(J41/I41*100,1))</f>
        <v>0</v>
      </c>
      <c r="L41" s="127">
        <f>IF(B41=0,,ROUND(H41/B41*100,1))</f>
        <v>0</v>
      </c>
      <c r="M41" s="127">
        <f>IF(C41=0,,ROUND(H41/C41*100,1))</f>
        <v>0</v>
      </c>
      <c r="O41" s="128"/>
      <c r="P41" s="128"/>
      <c r="Q41" s="16"/>
      <c r="R41" s="16"/>
    </row>
    <row r="42" ht="20.1" customHeight="1" spans="1:18">
      <c r="A42" s="21" t="s">
        <v>88</v>
      </c>
      <c r="B42" s="16">
        <f>SUM(C42,G42,F42,E42,D42)</f>
        <v>62025</v>
      </c>
      <c r="C42" s="16">
        <v>62025</v>
      </c>
      <c r="D42" s="16"/>
      <c r="E42" s="16"/>
      <c r="F42" s="17"/>
      <c r="G42" s="16"/>
      <c r="H42" s="131">
        <v>2749</v>
      </c>
      <c r="I42" s="131">
        <v>106</v>
      </c>
      <c r="J42" s="16">
        <f>H42-I42</f>
        <v>2643</v>
      </c>
      <c r="K42" s="127">
        <f>IF(H42*I42=0,,ROUND(J42/I42*100,1))</f>
        <v>2493.4</v>
      </c>
      <c r="L42" s="127">
        <f>IF(B42=0,,ROUND(H42/B42*100,1))</f>
        <v>4.4</v>
      </c>
      <c r="M42" s="127">
        <f>IF(C42=0,,ROUND(H42/C42*100,1))</f>
        <v>4.4</v>
      </c>
      <c r="O42" s="128">
        <v>20734</v>
      </c>
      <c r="P42" s="128">
        <v>20734</v>
      </c>
      <c r="Q42" s="130">
        <v>5553</v>
      </c>
      <c r="R42" s="16"/>
    </row>
    <row r="43" ht="20.1" customHeight="1" spans="1:18">
      <c r="A43" s="21" t="s">
        <v>89</v>
      </c>
      <c r="B43" s="16">
        <f>SUM(C43,G43,F43,E43,D43)</f>
        <v>304</v>
      </c>
      <c r="C43" s="16">
        <v>304</v>
      </c>
      <c r="D43" s="16"/>
      <c r="E43" s="16"/>
      <c r="F43" s="17"/>
      <c r="G43" s="16"/>
      <c r="H43" s="16">
        <v>32</v>
      </c>
      <c r="I43" s="16">
        <v>72</v>
      </c>
      <c r="J43" s="16">
        <f>H43-I43</f>
        <v>-40</v>
      </c>
      <c r="K43" s="127">
        <f>IF(H43*I43=0,,ROUND(J43/I43*100,1))</f>
        <v>-55.6</v>
      </c>
      <c r="L43" s="127">
        <f>IF(B43=0,,ROUND(H43/B43*100,1))</f>
        <v>10.5</v>
      </c>
      <c r="M43" s="127">
        <f>IF(C43=0,,ROUND(H43/C43*100,1))</f>
        <v>10.5</v>
      </c>
      <c r="O43" s="128">
        <v>133</v>
      </c>
      <c r="P43" s="128">
        <v>133</v>
      </c>
      <c r="Q43" s="132">
        <v>30</v>
      </c>
      <c r="R43" s="16"/>
    </row>
    <row r="45" spans="1:18">
      <c r="G45" s="1" t="s">
        <v>96</v>
      </c>
      <c r="H45" s="137">
        <f>SUM(H10:H14,H16:H19)</f>
        <v>71528</v>
      </c>
      <c r="I45" s="137">
        <f>SUM(I10:I14,I16:I19)</f>
        <v>118708</v>
      </c>
      <c r="J45" s="16">
        <f t="shared" ref="J45" si="12">H45-I45</f>
        <v>-47180</v>
      </c>
      <c r="K45" s="127">
        <f t="shared" ref="K45" si="13">IF(H45=0,,ROUND(J45/I45*100,1))</f>
        <v>-39.7</v>
      </c>
      <c r="O45" s="3">
        <f>SUM(O10:O14,O16:O19)</f>
        <v>382700</v>
      </c>
      <c r="P45" s="3">
        <f>SUM(P10:P14,P16:P19)</f>
        <v>324705</v>
      </c>
    </row>
    <row r="47" spans="1:18">
      <c r="G47" s="1" t="s">
        <v>97</v>
      </c>
      <c r="H47" s="137">
        <f>SUM(H13,H15:H21,H27,H28)</f>
        <v>83955</v>
      </c>
      <c r="I47" s="137">
        <f>SUM(I13,I15:I21,I27,I28)</f>
        <v>194813</v>
      </c>
      <c r="J47" s="16">
        <f t="shared" ref="J47" si="14">H47-I47</f>
        <v>-110858</v>
      </c>
      <c r="K47" s="127">
        <f t="shared" ref="K47" si="15">IF(H47=0,,ROUND(J47/I47*100,1))</f>
        <v>-56.9</v>
      </c>
      <c r="O47" s="3">
        <f>SUM(O13,O15:O21,O27,O28,O29)</f>
        <v>458985</v>
      </c>
      <c r="P47" s="3">
        <f>SUM(P13,P15:P21,P27,P28,P29)</f>
        <v>409424</v>
      </c>
    </row>
    <row r="48" spans="1:18">
      <c r="G48" s="1" t="s">
        <v>98</v>
      </c>
      <c r="H48" s="1">
        <f>ROUND(H47/H9*100,1)</f>
        <v>76.3</v>
      </c>
      <c r="I48" s="1">
        <f>ROUND(I47/I9*100,1)</f>
        <v>92.8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4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workbookViewId="0">
      <selection activeCell="E10" sqref="E10:E23"/>
    </sheetView>
  </sheetViews>
  <sheetFormatPr defaultColWidth="12.1272727272727" defaultRowHeight="14"/>
  <cols>
    <col min="1" max="1" width="40.6272727272727" style="100" customWidth="1"/>
    <col min="2" max="2" width="25.6272727272727" style="101" customWidth="1"/>
    <col min="3" max="3" width="25.6272727272727" style="102" customWidth="1"/>
    <col min="4" max="5" width="25.6272727272727" style="100" customWidth="1"/>
    <col min="6" max="251" width="12.1272727272727" style="100"/>
    <col min="252" max="252" width="16.3727272727273" style="100" customWidth="1"/>
    <col min="253" max="253" width="43" style="100" customWidth="1"/>
    <col min="254" max="254" width="26.3727272727273" style="100" customWidth="1"/>
    <col min="255" max="507" width="12.1272727272727" style="100"/>
    <col min="508" max="508" width="16.3727272727273" style="100" customWidth="1"/>
    <col min="509" max="509" width="43" style="100" customWidth="1"/>
    <col min="510" max="510" width="26.3727272727273" style="100" customWidth="1"/>
    <col min="511" max="763" width="12.1272727272727" style="100"/>
    <col min="764" max="764" width="16.3727272727273" style="100" customWidth="1"/>
    <col min="765" max="765" width="43" style="100" customWidth="1"/>
    <col min="766" max="766" width="26.3727272727273" style="100" customWidth="1"/>
    <col min="767" max="1019" width="12.1272727272727" style="100"/>
    <col min="1020" max="1020" width="16.3727272727273" style="100" customWidth="1"/>
    <col min="1021" max="1021" width="43" style="100" customWidth="1"/>
    <col min="1022" max="1022" width="26.3727272727273" style="100" customWidth="1"/>
    <col min="1023" max="1275" width="12.1272727272727" style="100"/>
    <col min="1276" max="1276" width="16.3727272727273" style="100" customWidth="1"/>
    <col min="1277" max="1277" width="43" style="100" customWidth="1"/>
    <col min="1278" max="1278" width="26.3727272727273" style="100" customWidth="1"/>
    <col min="1279" max="1531" width="12.1272727272727" style="100"/>
    <col min="1532" max="1532" width="16.3727272727273" style="100" customWidth="1"/>
    <col min="1533" max="1533" width="43" style="100" customWidth="1"/>
    <col min="1534" max="1534" width="26.3727272727273" style="100" customWidth="1"/>
    <col min="1535" max="1787" width="12.1272727272727" style="100"/>
    <col min="1788" max="1788" width="16.3727272727273" style="100" customWidth="1"/>
    <col min="1789" max="1789" width="43" style="100" customWidth="1"/>
    <col min="1790" max="1790" width="26.3727272727273" style="100" customWidth="1"/>
    <col min="1791" max="2043" width="12.1272727272727" style="100"/>
    <col min="2044" max="2044" width="16.3727272727273" style="100" customWidth="1"/>
    <col min="2045" max="2045" width="43" style="100" customWidth="1"/>
    <col min="2046" max="2046" width="26.3727272727273" style="100" customWidth="1"/>
    <col min="2047" max="2299" width="12.1272727272727" style="100"/>
    <col min="2300" max="2300" width="16.3727272727273" style="100" customWidth="1"/>
    <col min="2301" max="2301" width="43" style="100" customWidth="1"/>
    <col min="2302" max="2302" width="26.3727272727273" style="100" customWidth="1"/>
    <col min="2303" max="2555" width="12.1272727272727" style="100"/>
    <col min="2556" max="2556" width="16.3727272727273" style="100" customWidth="1"/>
    <col min="2557" max="2557" width="43" style="100" customWidth="1"/>
    <col min="2558" max="2558" width="26.3727272727273" style="100" customWidth="1"/>
    <col min="2559" max="2811" width="12.1272727272727" style="100"/>
    <col min="2812" max="2812" width="16.3727272727273" style="100" customWidth="1"/>
    <col min="2813" max="2813" width="43" style="100" customWidth="1"/>
    <col min="2814" max="2814" width="26.3727272727273" style="100" customWidth="1"/>
    <col min="2815" max="3067" width="12.1272727272727" style="100"/>
    <col min="3068" max="3068" width="16.3727272727273" style="100" customWidth="1"/>
    <col min="3069" max="3069" width="43" style="100" customWidth="1"/>
    <col min="3070" max="3070" width="26.3727272727273" style="100" customWidth="1"/>
    <col min="3071" max="3323" width="12.1272727272727" style="100"/>
    <col min="3324" max="3324" width="16.3727272727273" style="100" customWidth="1"/>
    <col min="3325" max="3325" width="43" style="100" customWidth="1"/>
    <col min="3326" max="3326" width="26.3727272727273" style="100" customWidth="1"/>
    <col min="3327" max="3579" width="12.1272727272727" style="100"/>
    <col min="3580" max="3580" width="16.3727272727273" style="100" customWidth="1"/>
    <col min="3581" max="3581" width="43" style="100" customWidth="1"/>
    <col min="3582" max="3582" width="26.3727272727273" style="100" customWidth="1"/>
    <col min="3583" max="3835" width="12.1272727272727" style="100"/>
    <col min="3836" max="3836" width="16.3727272727273" style="100" customWidth="1"/>
    <col min="3837" max="3837" width="43" style="100" customWidth="1"/>
    <col min="3838" max="3838" width="26.3727272727273" style="100" customWidth="1"/>
    <col min="3839" max="4091" width="12.1272727272727" style="100"/>
    <col min="4092" max="4092" width="16.3727272727273" style="100" customWidth="1"/>
    <col min="4093" max="4093" width="43" style="100" customWidth="1"/>
    <col min="4094" max="4094" width="26.3727272727273" style="100" customWidth="1"/>
    <col min="4095" max="4347" width="12.1272727272727" style="100"/>
    <col min="4348" max="4348" width="16.3727272727273" style="100" customWidth="1"/>
    <col min="4349" max="4349" width="43" style="100" customWidth="1"/>
    <col min="4350" max="4350" width="26.3727272727273" style="100" customWidth="1"/>
    <col min="4351" max="4603" width="12.1272727272727" style="100"/>
    <col min="4604" max="4604" width="16.3727272727273" style="100" customWidth="1"/>
    <col min="4605" max="4605" width="43" style="100" customWidth="1"/>
    <col min="4606" max="4606" width="26.3727272727273" style="100" customWidth="1"/>
    <col min="4607" max="4859" width="12.1272727272727" style="100"/>
    <col min="4860" max="4860" width="16.3727272727273" style="100" customWidth="1"/>
    <col min="4861" max="4861" width="43" style="100" customWidth="1"/>
    <col min="4862" max="4862" width="26.3727272727273" style="100" customWidth="1"/>
    <col min="4863" max="5115" width="12.1272727272727" style="100"/>
    <col min="5116" max="5116" width="16.3727272727273" style="100" customWidth="1"/>
    <col min="5117" max="5117" width="43" style="100" customWidth="1"/>
    <col min="5118" max="5118" width="26.3727272727273" style="100" customWidth="1"/>
    <col min="5119" max="5371" width="12.1272727272727" style="100"/>
    <col min="5372" max="5372" width="16.3727272727273" style="100" customWidth="1"/>
    <col min="5373" max="5373" width="43" style="100" customWidth="1"/>
    <col min="5374" max="5374" width="26.3727272727273" style="100" customWidth="1"/>
    <col min="5375" max="5627" width="12.1272727272727" style="100"/>
    <col min="5628" max="5628" width="16.3727272727273" style="100" customWidth="1"/>
    <col min="5629" max="5629" width="43" style="100" customWidth="1"/>
    <col min="5630" max="5630" width="26.3727272727273" style="100" customWidth="1"/>
    <col min="5631" max="5883" width="12.1272727272727" style="100"/>
    <col min="5884" max="5884" width="16.3727272727273" style="100" customWidth="1"/>
    <col min="5885" max="5885" width="43" style="100" customWidth="1"/>
    <col min="5886" max="5886" width="26.3727272727273" style="100" customWidth="1"/>
    <col min="5887" max="6139" width="12.1272727272727" style="100"/>
    <col min="6140" max="6140" width="16.3727272727273" style="100" customWidth="1"/>
    <col min="6141" max="6141" width="43" style="100" customWidth="1"/>
    <col min="6142" max="6142" width="26.3727272727273" style="100" customWidth="1"/>
    <col min="6143" max="6395" width="12.1272727272727" style="100"/>
    <col min="6396" max="6396" width="16.3727272727273" style="100" customWidth="1"/>
    <col min="6397" max="6397" width="43" style="100" customWidth="1"/>
    <col min="6398" max="6398" width="26.3727272727273" style="100" customWidth="1"/>
    <col min="6399" max="6651" width="12.1272727272727" style="100"/>
    <col min="6652" max="6652" width="16.3727272727273" style="100" customWidth="1"/>
    <col min="6653" max="6653" width="43" style="100" customWidth="1"/>
    <col min="6654" max="6654" width="26.3727272727273" style="100" customWidth="1"/>
    <col min="6655" max="6907" width="12.1272727272727" style="100"/>
    <col min="6908" max="6908" width="16.3727272727273" style="100" customWidth="1"/>
    <col min="6909" max="6909" width="43" style="100" customWidth="1"/>
    <col min="6910" max="6910" width="26.3727272727273" style="100" customWidth="1"/>
    <col min="6911" max="7163" width="12.1272727272727" style="100"/>
    <col min="7164" max="7164" width="16.3727272727273" style="100" customWidth="1"/>
    <col min="7165" max="7165" width="43" style="100" customWidth="1"/>
    <col min="7166" max="7166" width="26.3727272727273" style="100" customWidth="1"/>
    <col min="7167" max="7419" width="12.1272727272727" style="100"/>
    <col min="7420" max="7420" width="16.3727272727273" style="100" customWidth="1"/>
    <col min="7421" max="7421" width="43" style="100" customWidth="1"/>
    <col min="7422" max="7422" width="26.3727272727273" style="100" customWidth="1"/>
    <col min="7423" max="7675" width="12.1272727272727" style="100"/>
    <col min="7676" max="7676" width="16.3727272727273" style="100" customWidth="1"/>
    <col min="7677" max="7677" width="43" style="100" customWidth="1"/>
    <col min="7678" max="7678" width="26.3727272727273" style="100" customWidth="1"/>
    <col min="7679" max="7931" width="12.1272727272727" style="100"/>
    <col min="7932" max="7932" width="16.3727272727273" style="100" customWidth="1"/>
    <col min="7933" max="7933" width="43" style="100" customWidth="1"/>
    <col min="7934" max="7934" width="26.3727272727273" style="100" customWidth="1"/>
    <col min="7935" max="8187" width="12.1272727272727" style="100"/>
    <col min="8188" max="8188" width="16.3727272727273" style="100" customWidth="1"/>
    <col min="8189" max="8189" width="43" style="100" customWidth="1"/>
    <col min="8190" max="8190" width="26.3727272727273" style="100" customWidth="1"/>
    <col min="8191" max="8443" width="12.1272727272727" style="100"/>
    <col min="8444" max="8444" width="16.3727272727273" style="100" customWidth="1"/>
    <col min="8445" max="8445" width="43" style="100" customWidth="1"/>
    <col min="8446" max="8446" width="26.3727272727273" style="100" customWidth="1"/>
    <col min="8447" max="8699" width="12.1272727272727" style="100"/>
    <col min="8700" max="8700" width="16.3727272727273" style="100" customWidth="1"/>
    <col min="8701" max="8701" width="43" style="100" customWidth="1"/>
    <col min="8702" max="8702" width="26.3727272727273" style="100" customWidth="1"/>
    <col min="8703" max="8955" width="12.1272727272727" style="100"/>
    <col min="8956" max="8956" width="16.3727272727273" style="100" customWidth="1"/>
    <col min="8957" max="8957" width="43" style="100" customWidth="1"/>
    <col min="8958" max="8958" width="26.3727272727273" style="100" customWidth="1"/>
    <col min="8959" max="9211" width="12.1272727272727" style="100"/>
    <col min="9212" max="9212" width="16.3727272727273" style="100" customWidth="1"/>
    <col min="9213" max="9213" width="43" style="100" customWidth="1"/>
    <col min="9214" max="9214" width="26.3727272727273" style="100" customWidth="1"/>
    <col min="9215" max="9467" width="12.1272727272727" style="100"/>
    <col min="9468" max="9468" width="16.3727272727273" style="100" customWidth="1"/>
    <col min="9469" max="9469" width="43" style="100" customWidth="1"/>
    <col min="9470" max="9470" width="26.3727272727273" style="100" customWidth="1"/>
    <col min="9471" max="9723" width="12.1272727272727" style="100"/>
    <col min="9724" max="9724" width="16.3727272727273" style="100" customWidth="1"/>
    <col min="9725" max="9725" width="43" style="100" customWidth="1"/>
    <col min="9726" max="9726" width="26.3727272727273" style="100" customWidth="1"/>
    <col min="9727" max="9979" width="12.1272727272727" style="100"/>
    <col min="9980" max="9980" width="16.3727272727273" style="100" customWidth="1"/>
    <col min="9981" max="9981" width="43" style="100" customWidth="1"/>
    <col min="9982" max="9982" width="26.3727272727273" style="100" customWidth="1"/>
    <col min="9983" max="10235" width="12.1272727272727" style="100"/>
    <col min="10236" max="10236" width="16.3727272727273" style="100" customWidth="1"/>
    <col min="10237" max="10237" width="43" style="100" customWidth="1"/>
    <col min="10238" max="10238" width="26.3727272727273" style="100" customWidth="1"/>
    <col min="10239" max="10491" width="12.1272727272727" style="100"/>
    <col min="10492" max="10492" width="16.3727272727273" style="100" customWidth="1"/>
    <col min="10493" max="10493" width="43" style="100" customWidth="1"/>
    <col min="10494" max="10494" width="26.3727272727273" style="100" customWidth="1"/>
    <col min="10495" max="10747" width="12.1272727272727" style="100"/>
    <col min="10748" max="10748" width="16.3727272727273" style="100" customWidth="1"/>
    <col min="10749" max="10749" width="43" style="100" customWidth="1"/>
    <col min="10750" max="10750" width="26.3727272727273" style="100" customWidth="1"/>
    <col min="10751" max="11003" width="12.1272727272727" style="100"/>
    <col min="11004" max="11004" width="16.3727272727273" style="100" customWidth="1"/>
    <col min="11005" max="11005" width="43" style="100" customWidth="1"/>
    <col min="11006" max="11006" width="26.3727272727273" style="100" customWidth="1"/>
    <col min="11007" max="11259" width="12.1272727272727" style="100"/>
    <col min="11260" max="11260" width="16.3727272727273" style="100" customWidth="1"/>
    <col min="11261" max="11261" width="43" style="100" customWidth="1"/>
    <col min="11262" max="11262" width="26.3727272727273" style="100" customWidth="1"/>
    <col min="11263" max="11515" width="12.1272727272727" style="100"/>
    <col min="11516" max="11516" width="16.3727272727273" style="100" customWidth="1"/>
    <col min="11517" max="11517" width="43" style="100" customWidth="1"/>
    <col min="11518" max="11518" width="26.3727272727273" style="100" customWidth="1"/>
    <col min="11519" max="11771" width="12.1272727272727" style="100"/>
    <col min="11772" max="11772" width="16.3727272727273" style="100" customWidth="1"/>
    <col min="11773" max="11773" width="43" style="100" customWidth="1"/>
    <col min="11774" max="11774" width="26.3727272727273" style="100" customWidth="1"/>
    <col min="11775" max="12027" width="12.1272727272727" style="100"/>
    <col min="12028" max="12028" width="16.3727272727273" style="100" customWidth="1"/>
    <col min="12029" max="12029" width="43" style="100" customWidth="1"/>
    <col min="12030" max="12030" width="26.3727272727273" style="100" customWidth="1"/>
    <col min="12031" max="12283" width="12.1272727272727" style="100"/>
    <col min="12284" max="12284" width="16.3727272727273" style="100" customWidth="1"/>
    <col min="12285" max="12285" width="43" style="100" customWidth="1"/>
    <col min="12286" max="12286" width="26.3727272727273" style="100" customWidth="1"/>
    <col min="12287" max="12539" width="12.1272727272727" style="100"/>
    <col min="12540" max="12540" width="16.3727272727273" style="100" customWidth="1"/>
    <col min="12541" max="12541" width="43" style="100" customWidth="1"/>
    <col min="12542" max="12542" width="26.3727272727273" style="100" customWidth="1"/>
    <col min="12543" max="12795" width="12.1272727272727" style="100"/>
    <col min="12796" max="12796" width="16.3727272727273" style="100" customWidth="1"/>
    <col min="12797" max="12797" width="43" style="100" customWidth="1"/>
    <col min="12798" max="12798" width="26.3727272727273" style="100" customWidth="1"/>
    <col min="12799" max="13051" width="12.1272727272727" style="100"/>
    <col min="13052" max="13052" width="16.3727272727273" style="100" customWidth="1"/>
    <col min="13053" max="13053" width="43" style="100" customWidth="1"/>
    <col min="13054" max="13054" width="26.3727272727273" style="100" customWidth="1"/>
    <col min="13055" max="13307" width="12.1272727272727" style="100"/>
    <col min="13308" max="13308" width="16.3727272727273" style="100" customWidth="1"/>
    <col min="13309" max="13309" width="43" style="100" customWidth="1"/>
    <col min="13310" max="13310" width="26.3727272727273" style="100" customWidth="1"/>
    <col min="13311" max="13563" width="12.1272727272727" style="100"/>
    <col min="13564" max="13564" width="16.3727272727273" style="100" customWidth="1"/>
    <col min="13565" max="13565" width="43" style="100" customWidth="1"/>
    <col min="13566" max="13566" width="26.3727272727273" style="100" customWidth="1"/>
    <col min="13567" max="13819" width="12.1272727272727" style="100"/>
    <col min="13820" max="13820" width="16.3727272727273" style="100" customWidth="1"/>
    <col min="13821" max="13821" width="43" style="100" customWidth="1"/>
    <col min="13822" max="13822" width="26.3727272727273" style="100" customWidth="1"/>
    <col min="13823" max="14075" width="12.1272727272727" style="100"/>
    <col min="14076" max="14076" width="16.3727272727273" style="100" customWidth="1"/>
    <col min="14077" max="14077" width="43" style="100" customWidth="1"/>
    <col min="14078" max="14078" width="26.3727272727273" style="100" customWidth="1"/>
    <col min="14079" max="14331" width="12.1272727272727" style="100"/>
    <col min="14332" max="14332" width="16.3727272727273" style="100" customWidth="1"/>
    <col min="14333" max="14333" width="43" style="100" customWidth="1"/>
    <col min="14334" max="14334" width="26.3727272727273" style="100" customWidth="1"/>
    <col min="14335" max="14587" width="12.1272727272727" style="100"/>
    <col min="14588" max="14588" width="16.3727272727273" style="100" customWidth="1"/>
    <col min="14589" max="14589" width="43" style="100" customWidth="1"/>
    <col min="14590" max="14590" width="26.3727272727273" style="100" customWidth="1"/>
    <col min="14591" max="14843" width="12.1272727272727" style="100"/>
    <col min="14844" max="14844" width="16.3727272727273" style="100" customWidth="1"/>
    <col min="14845" max="14845" width="43" style="100" customWidth="1"/>
    <col min="14846" max="14846" width="26.3727272727273" style="100" customWidth="1"/>
    <col min="14847" max="15099" width="12.1272727272727" style="100"/>
    <col min="15100" max="15100" width="16.3727272727273" style="100" customWidth="1"/>
    <col min="15101" max="15101" width="43" style="100" customWidth="1"/>
    <col min="15102" max="15102" width="26.3727272727273" style="100" customWidth="1"/>
    <col min="15103" max="15355" width="12.1272727272727" style="100"/>
    <col min="15356" max="15356" width="16.3727272727273" style="100" customWidth="1"/>
    <col min="15357" max="15357" width="43" style="100" customWidth="1"/>
    <col min="15358" max="15358" width="26.3727272727273" style="100" customWidth="1"/>
    <col min="15359" max="15611" width="12.1272727272727" style="100"/>
    <col min="15612" max="15612" width="16.3727272727273" style="100" customWidth="1"/>
    <col min="15613" max="15613" width="43" style="100" customWidth="1"/>
    <col min="15614" max="15614" width="26.3727272727273" style="100" customWidth="1"/>
    <col min="15615" max="15867" width="12.1272727272727" style="100"/>
    <col min="15868" max="15868" width="16.3727272727273" style="100" customWidth="1"/>
    <col min="15869" max="15869" width="43" style="100" customWidth="1"/>
    <col min="15870" max="15870" width="26.3727272727273" style="100" customWidth="1"/>
    <col min="15871" max="16123" width="12.1272727272727" style="100"/>
    <col min="16124" max="16124" width="16.3727272727273" style="100" customWidth="1"/>
    <col min="16125" max="16125" width="43" style="100" customWidth="1"/>
    <col min="16126" max="16126" width="26.3727272727273" style="100" customWidth="1"/>
    <col min="16127" max="16384" width="12.1272727272727" style="100"/>
  </cols>
  <sheetData>
    <row r="1" s="99" customFormat="1" ht="35.1" customHeight="1" spans="1:5">
      <c r="A1" s="103" t="s">
        <v>99</v>
      </c>
      <c r="B1" s="103"/>
      <c r="C1" s="103"/>
      <c r="D1" s="103"/>
      <c r="E1" s="103"/>
    </row>
    <row r="2" ht="15" customHeight="1" spans="1:5">
      <c r="A2" s="104"/>
      <c r="B2" s="105"/>
      <c r="C2" s="106"/>
      <c r="D2" s="104"/>
      <c r="E2" s="104"/>
    </row>
    <row r="3" ht="15" customHeight="1" spans="1:5">
      <c r="A3" s="107"/>
      <c r="B3" s="108"/>
    </row>
    <row r="4" ht="15" customHeight="1" spans="1:5">
      <c r="A4" s="107"/>
      <c r="E4" s="109" t="s">
        <v>100</v>
      </c>
    </row>
    <row r="5" ht="30" customHeight="1" spans="1:5">
      <c r="A5" s="110" t="s">
        <v>101</v>
      </c>
      <c r="B5" s="111" t="s">
        <v>8</v>
      </c>
      <c r="C5" s="112" t="s">
        <v>58</v>
      </c>
      <c r="D5" s="113" t="s">
        <v>15</v>
      </c>
      <c r="E5" s="113" t="s">
        <v>16</v>
      </c>
    </row>
    <row r="6" ht="30" customHeight="1" spans="1:5">
      <c r="A6" s="114" t="s">
        <v>102</v>
      </c>
      <c r="B6" s="115">
        <f>SUM(B7:B18)</f>
        <v>109993</v>
      </c>
      <c r="C6" s="115">
        <f>SUM(C7:C18)</f>
        <v>209916</v>
      </c>
      <c r="D6" s="116">
        <f>SUM(D7:D18)</f>
        <v>-99923</v>
      </c>
      <c r="E6" s="117">
        <f>IF(C6=0,,ROUND(D6/C6*100,1))</f>
        <v>-47.6</v>
      </c>
    </row>
    <row r="7" ht="30" customHeight="1" spans="1:5">
      <c r="A7" s="118" t="s">
        <v>103</v>
      </c>
      <c r="B7" s="115">
        <v>11479</v>
      </c>
      <c r="C7" s="116">
        <v>13819</v>
      </c>
      <c r="D7" s="116">
        <f>B7-C7</f>
        <v>-2340</v>
      </c>
      <c r="E7" s="117">
        <f t="shared" ref="E7:E18" si="0">IF(C7=0,,ROUND(D7/C7*100,1))</f>
        <v>-16.9</v>
      </c>
    </row>
    <row r="8" ht="30" customHeight="1" spans="1:5">
      <c r="A8" s="118" t="s">
        <v>104</v>
      </c>
      <c r="B8" s="115">
        <v>16003</v>
      </c>
      <c r="C8" s="116">
        <v>11254</v>
      </c>
      <c r="D8" s="116">
        <f t="shared" ref="D8:D18" si="1">B8-C8</f>
        <v>4749</v>
      </c>
      <c r="E8" s="117">
        <f t="shared" si="0"/>
        <v>42.2</v>
      </c>
    </row>
    <row r="9" ht="30" customHeight="1" spans="1:5">
      <c r="A9" s="118" t="s">
        <v>105</v>
      </c>
      <c r="B9" s="115">
        <v>12470</v>
      </c>
      <c r="C9" s="116">
        <v>3232</v>
      </c>
      <c r="D9" s="116">
        <f t="shared" si="1"/>
        <v>9238</v>
      </c>
      <c r="E9" s="117">
        <f t="shared" si="0"/>
        <v>285.8</v>
      </c>
    </row>
    <row r="10" ht="30" customHeight="1" spans="1:5">
      <c r="A10" s="118" t="s">
        <v>106</v>
      </c>
      <c r="B10" s="115">
        <v>4965</v>
      </c>
      <c r="C10" s="116">
        <v>1555</v>
      </c>
      <c r="D10" s="116">
        <f t="shared" si="1"/>
        <v>3410</v>
      </c>
      <c r="E10" s="117">
        <f t="shared" si="0"/>
        <v>219.3</v>
      </c>
    </row>
    <row r="11" ht="30" customHeight="1" spans="1:5">
      <c r="A11" s="118" t="s">
        <v>107</v>
      </c>
      <c r="B11" s="115">
        <v>22947</v>
      </c>
      <c r="C11" s="116">
        <v>26250</v>
      </c>
      <c r="D11" s="116">
        <f t="shared" si="1"/>
        <v>-3303</v>
      </c>
      <c r="E11" s="117">
        <f t="shared" si="0"/>
        <v>-12.6</v>
      </c>
    </row>
    <row r="12" ht="30" customHeight="1" spans="1:5">
      <c r="A12" s="118" t="s">
        <v>108</v>
      </c>
      <c r="B12" s="115">
        <v>66</v>
      </c>
      <c r="C12" s="116">
        <v>28</v>
      </c>
      <c r="D12" s="116">
        <f t="shared" si="1"/>
        <v>38</v>
      </c>
      <c r="E12" s="117">
        <f t="shared" si="0"/>
        <v>135.7</v>
      </c>
    </row>
    <row r="13" ht="30" customHeight="1" spans="1:5">
      <c r="A13" s="118" t="s">
        <v>109</v>
      </c>
      <c r="B13" s="115">
        <v>2807</v>
      </c>
      <c r="C13" s="116">
        <v>7436</v>
      </c>
      <c r="D13" s="116">
        <f t="shared" si="1"/>
        <v>-4629</v>
      </c>
      <c r="E13" s="117">
        <f t="shared" si="0"/>
        <v>-62.3</v>
      </c>
    </row>
    <row r="14" ht="30" customHeight="1" spans="1:5">
      <c r="A14" s="118" t="s">
        <v>110</v>
      </c>
      <c r="B14" s="115">
        <v>400</v>
      </c>
      <c r="C14" s="116">
        <v>106260</v>
      </c>
      <c r="D14" s="116">
        <f t="shared" si="1"/>
        <v>-105860</v>
      </c>
      <c r="E14" s="117">
        <f t="shared" si="0"/>
        <v>-99.6</v>
      </c>
    </row>
    <row r="15" ht="30" customHeight="1" spans="1:5">
      <c r="A15" s="118" t="s">
        <v>111</v>
      </c>
      <c r="B15" s="115">
        <v>26079</v>
      </c>
      <c r="C15" s="116">
        <v>31070</v>
      </c>
      <c r="D15" s="116">
        <f t="shared" si="1"/>
        <v>-4991</v>
      </c>
      <c r="E15" s="117">
        <f t="shared" si="0"/>
        <v>-16.1</v>
      </c>
    </row>
    <row r="16" ht="30" customHeight="1" spans="1:5">
      <c r="A16" s="118" t="s">
        <v>112</v>
      </c>
      <c r="B16" s="115">
        <v>10610</v>
      </c>
      <c r="C16" s="116">
        <v>8914</v>
      </c>
      <c r="D16" s="116">
        <f t="shared" si="1"/>
        <v>1696</v>
      </c>
      <c r="E16" s="117">
        <f t="shared" si="0"/>
        <v>19</v>
      </c>
    </row>
    <row r="17" ht="30" customHeight="1" spans="1:5">
      <c r="A17" s="118" t="s">
        <v>113</v>
      </c>
      <c r="B17" s="115">
        <v>1957</v>
      </c>
      <c r="C17" s="116">
        <v>7</v>
      </c>
      <c r="D17" s="116">
        <f t="shared" si="1"/>
        <v>1950</v>
      </c>
      <c r="E17" s="117">
        <f t="shared" si="0"/>
        <v>27857.1</v>
      </c>
    </row>
    <row r="18" ht="30" customHeight="1" spans="1:5">
      <c r="A18" s="118" t="s">
        <v>114</v>
      </c>
      <c r="B18" s="115">
        <v>210</v>
      </c>
      <c r="C18" s="116">
        <v>91</v>
      </c>
      <c r="D18" s="116">
        <f t="shared" si="1"/>
        <v>119</v>
      </c>
      <c r="E18" s="119">
        <f t="shared" si="0"/>
        <v>130.8</v>
      </c>
    </row>
    <row r="38" spans="11:12">
      <c r="K38" s="100">
        <v>89</v>
      </c>
      <c r="L38" s="100">
        <v>89</v>
      </c>
    </row>
    <row r="39" spans="11:12">
      <c r="K39" s="100">
        <v>24</v>
      </c>
      <c r="L39" s="100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Zeros="0" tabSelected="1" workbookViewId="0">
      <selection activeCell="C7" sqref="C7:C33"/>
    </sheetView>
  </sheetViews>
  <sheetFormatPr defaultColWidth="9" defaultRowHeight="14"/>
  <cols>
    <col min="1" max="1" width="30.6272727272727" style="61" customWidth="1"/>
    <col min="2" max="3" width="20.6272727272727" style="61" customWidth="1"/>
    <col min="4" max="4" width="20.6272727272727" style="29" customWidth="1"/>
    <col min="5" max="7" width="20.6272727272727" style="61" customWidth="1"/>
    <col min="8" max="8" width="20.6272727272727" style="62" customWidth="1"/>
    <col min="9" max="9" width="20.3727272727273" style="62" customWidth="1"/>
    <col min="10" max="11" width="20.6272727272727" style="61" customWidth="1"/>
    <col min="12" max="12" width="9.37272727272727"/>
    <col min="13" max="13" width="20.6272727272727" style="61" hidden="1" customWidth="1"/>
    <col min="14" max="14" width="12.6272727272727" style="63" hidden="1" customWidth="1"/>
    <col min="15" max="16384" width="9" style="61"/>
  </cols>
  <sheetData>
    <row r="1" s="25" customFormat="1" ht="35.1" customHeight="1" spans="1:18">
      <c r="A1" s="64" t="s">
        <v>115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/>
      <c r="M1" s="31"/>
    </row>
    <row r="2" s="59" customFormat="1" ht="15" customHeight="1" spans="1:18">
      <c r="A2" s="65"/>
      <c r="B2" s="65"/>
      <c r="C2" s="65"/>
      <c r="D2" s="33"/>
      <c r="E2" s="65"/>
      <c r="F2" s="65"/>
      <c r="G2" s="65"/>
      <c r="H2" s="65"/>
      <c r="I2" s="65"/>
      <c r="J2" s="65"/>
      <c r="K2" s="65"/>
      <c r="L2"/>
      <c r="M2" s="65"/>
      <c r="N2" s="66"/>
    </row>
    <row r="3" ht="15" customHeight="1" spans="1:18">
      <c r="A3" s="67"/>
      <c r="E3" s="68"/>
      <c r="G3" s="69"/>
      <c r="J3" s="68"/>
      <c r="K3" s="69" t="s">
        <v>116</v>
      </c>
      <c r="O3" s="70"/>
    </row>
    <row r="4" s="60" customFormat="1" ht="24.95" customHeight="1" spans="1:18">
      <c r="A4" s="71" t="s">
        <v>117</v>
      </c>
      <c r="B4" s="72" t="s">
        <v>118</v>
      </c>
      <c r="C4" s="73" t="s">
        <v>8</v>
      </c>
      <c r="D4" s="42" t="s">
        <v>58</v>
      </c>
      <c r="E4" s="74" t="s">
        <v>119</v>
      </c>
      <c r="F4" s="74"/>
      <c r="G4" s="72" t="s">
        <v>120</v>
      </c>
      <c r="H4" s="75" t="s">
        <v>121</v>
      </c>
      <c r="I4" s="76"/>
      <c r="J4" s="76"/>
      <c r="K4" s="77"/>
      <c r="L4"/>
      <c r="M4" s="73" t="s">
        <v>8</v>
      </c>
      <c r="N4" s="78"/>
    </row>
    <row r="5" s="60" customFormat="1" ht="24.95" customHeight="1" spans="1:18">
      <c r="A5" s="79"/>
      <c r="B5" s="79"/>
      <c r="C5" s="80"/>
      <c r="D5" s="40"/>
      <c r="E5" s="81" t="s">
        <v>15</v>
      </c>
      <c r="F5" s="82" t="s">
        <v>122</v>
      </c>
      <c r="G5" s="79"/>
      <c r="H5" s="74" t="s">
        <v>8</v>
      </c>
      <c r="I5" s="74" t="s">
        <v>58</v>
      </c>
      <c r="J5" s="74" t="s">
        <v>15</v>
      </c>
      <c r="K5" s="83" t="s">
        <v>122</v>
      </c>
      <c r="L5"/>
      <c r="M5" s="80"/>
      <c r="N5" s="78"/>
    </row>
    <row r="6" ht="24.95" customHeight="1" spans="1:18">
      <c r="A6" s="84" t="s">
        <v>123</v>
      </c>
      <c r="B6" s="85">
        <f>SUM(B7:B33)</f>
        <v>175161</v>
      </c>
      <c r="C6" s="85">
        <f>SUM(C7:C33)</f>
        <v>41667.618692</v>
      </c>
      <c r="D6" s="86">
        <f>SUM(D7:D33)</f>
        <v>39776.84</v>
      </c>
      <c r="E6" s="85">
        <f>C6-D6</f>
        <v>1890.77869199999</v>
      </c>
      <c r="F6" s="87">
        <f>ROUND(E6/D6*100,1)</f>
        <v>4.8</v>
      </c>
      <c r="G6" s="88">
        <f>ROUND(C6/B6*100,1)</f>
        <v>23.8</v>
      </c>
      <c r="H6" s="89">
        <v>18395</v>
      </c>
      <c r="I6" s="90">
        <f>SUM(I7:I33)</f>
        <v>21328</v>
      </c>
      <c r="J6" s="85">
        <f>H6-I6</f>
        <v>-2933</v>
      </c>
      <c r="K6" s="91">
        <f>ROUND(J6/I6*100,1)</f>
        <v>-13.8</v>
      </c>
      <c r="L6">
        <f>C6-H6</f>
        <v>23272.618692</v>
      </c>
      <c r="M6" s="86">
        <v>37984</v>
      </c>
      <c r="N6" s="63">
        <f>C6-M6</f>
        <v>3683.61869199999</v>
      </c>
      <c r="O6" s="61" t="s">
        <v>124</v>
      </c>
      <c r="P6" s="61">
        <v>2134.146351</v>
      </c>
      <c r="Q6" s="61">
        <v>391.143627</v>
      </c>
      <c r="R6" s="61">
        <v>2525.289978</v>
      </c>
    </row>
    <row r="7" ht="24.95" customHeight="1" spans="1:18">
      <c r="A7" s="92" t="s">
        <v>124</v>
      </c>
      <c r="B7" s="85">
        <v>9379</v>
      </c>
      <c r="C7" s="85">
        <v>2525.289978</v>
      </c>
      <c r="D7" s="86">
        <v>1584.11</v>
      </c>
      <c r="E7" s="85">
        <f>C7-D7</f>
        <v>941.179978</v>
      </c>
      <c r="F7" s="87">
        <f>ROUND(E7/D7*100,1)</f>
        <v>59.4</v>
      </c>
      <c r="G7" s="88">
        <f t="shared" ref="G7:G33" si="0">ROUND(C7/B7*100,1)</f>
        <v>26.9</v>
      </c>
      <c r="H7" s="89">
        <v>0</v>
      </c>
      <c r="I7" s="89"/>
      <c r="J7" s="85">
        <f t="shared" ref="J7:J34" si="1">H7-I7</f>
        <v>0</v>
      </c>
      <c r="K7" s="91"/>
      <c r="L7">
        <f t="shared" ref="L7:L33" si="2">C7-H7</f>
        <v>2525.289978</v>
      </c>
      <c r="M7" s="86">
        <v>557</v>
      </c>
      <c r="N7" s="63">
        <f t="shared" ref="N7:N35" si="3">C7-M7</f>
        <v>1968.289978</v>
      </c>
      <c r="O7" s="61" t="s">
        <v>125</v>
      </c>
      <c r="P7" s="61">
        <v>737.876704</v>
      </c>
      <c r="Q7" s="61">
        <v>315.794743</v>
      </c>
      <c r="R7" s="61">
        <v>1053.671447</v>
      </c>
    </row>
    <row r="8" ht="24.95" customHeight="1" spans="1:18">
      <c r="A8" s="92" t="s">
        <v>126</v>
      </c>
      <c r="B8" s="85">
        <v>3361</v>
      </c>
      <c r="C8" s="85">
        <v>781.96319</v>
      </c>
      <c r="D8" s="86">
        <v>695.61</v>
      </c>
      <c r="E8" s="85">
        <f t="shared" ref="E8:E36" si="4">C8-D8</f>
        <v>86.35319</v>
      </c>
      <c r="F8" s="87">
        <f>ROUND(E8/D8*100,1)</f>
        <v>12.4</v>
      </c>
      <c r="G8" s="88">
        <f t="shared" si="0"/>
        <v>23.3</v>
      </c>
      <c r="H8" s="89">
        <v>330</v>
      </c>
      <c r="I8" s="89">
        <v>458</v>
      </c>
      <c r="J8" s="85">
        <f t="shared" si="1"/>
        <v>-128</v>
      </c>
      <c r="K8" s="91"/>
      <c r="L8">
        <f t="shared" si="2"/>
        <v>451.96319</v>
      </c>
      <c r="M8" s="86">
        <v>298</v>
      </c>
      <c r="N8" s="63">
        <f t="shared" si="3"/>
        <v>483.96319</v>
      </c>
      <c r="O8" s="61" t="s">
        <v>126</v>
      </c>
      <c r="P8" s="61">
        <v>506.904631</v>
      </c>
      <c r="Q8" s="61">
        <v>275.058559</v>
      </c>
      <c r="R8" s="61">
        <v>781.96319</v>
      </c>
    </row>
    <row r="9" ht="24.95" customHeight="1" spans="1:18">
      <c r="A9" s="92" t="s">
        <v>125</v>
      </c>
      <c r="B9" s="85">
        <v>4603</v>
      </c>
      <c r="C9" s="85">
        <v>1053.671447</v>
      </c>
      <c r="D9" s="86">
        <v>827.37</v>
      </c>
      <c r="E9" s="85">
        <f t="shared" si="4"/>
        <v>226.301447</v>
      </c>
      <c r="F9" s="87">
        <f>ROUND(E9/D9*100,1)</f>
        <v>27.4</v>
      </c>
      <c r="G9" s="88">
        <f t="shared" si="0"/>
        <v>22.9</v>
      </c>
      <c r="H9" s="89">
        <v>0</v>
      </c>
      <c r="I9" s="89"/>
      <c r="J9" s="85">
        <f t="shared" si="1"/>
        <v>0</v>
      </c>
      <c r="K9" s="91"/>
      <c r="L9">
        <f t="shared" si="2"/>
        <v>1053.671447</v>
      </c>
      <c r="M9" s="86">
        <v>483</v>
      </c>
      <c r="N9" s="63">
        <f t="shared" si="3"/>
        <v>570.671447</v>
      </c>
      <c r="O9" s="61" t="s">
        <v>127</v>
      </c>
      <c r="P9" s="61">
        <v>829.38085</v>
      </c>
      <c r="Q9" s="61">
        <v>260.73388</v>
      </c>
      <c r="R9" s="61">
        <v>1090.11473</v>
      </c>
    </row>
    <row r="10" ht="24.95" customHeight="1" spans="1:18">
      <c r="A10" s="92" t="s">
        <v>127</v>
      </c>
      <c r="B10" s="85">
        <v>5792</v>
      </c>
      <c r="C10" s="85">
        <v>1090.11473</v>
      </c>
      <c r="D10" s="86">
        <v>1115.12</v>
      </c>
      <c r="E10" s="85">
        <f t="shared" si="4"/>
        <v>-25.0052699999999</v>
      </c>
      <c r="F10" s="87">
        <f t="shared" ref="F10:F36" si="5">ROUND(E10/D10*100,1)</f>
        <v>-2.2</v>
      </c>
      <c r="G10" s="88">
        <f t="shared" si="0"/>
        <v>18.8</v>
      </c>
      <c r="H10" s="89">
        <v>0</v>
      </c>
      <c r="I10" s="89"/>
      <c r="J10" s="85">
        <f t="shared" si="1"/>
        <v>0</v>
      </c>
      <c r="K10" s="91"/>
      <c r="L10">
        <f t="shared" si="2"/>
        <v>1090.11473</v>
      </c>
      <c r="M10" s="86">
        <v>261</v>
      </c>
      <c r="N10" s="63">
        <f t="shared" si="3"/>
        <v>829.11473</v>
      </c>
      <c r="O10" s="61" t="s">
        <v>128</v>
      </c>
      <c r="P10" s="61">
        <v>329.766623</v>
      </c>
      <c r="Q10" s="61">
        <v>78.98365</v>
      </c>
      <c r="R10" s="61">
        <v>408.750273</v>
      </c>
    </row>
    <row r="11" ht="24.95" customHeight="1" spans="1:18">
      <c r="A11" s="92" t="s">
        <v>128</v>
      </c>
      <c r="B11" s="85">
        <v>3118</v>
      </c>
      <c r="C11" s="85">
        <v>408.750273</v>
      </c>
      <c r="D11" s="86">
        <v>426</v>
      </c>
      <c r="E11" s="85">
        <f t="shared" si="4"/>
        <v>-17.249727</v>
      </c>
      <c r="F11" s="87">
        <f t="shared" si="5"/>
        <v>-4</v>
      </c>
      <c r="G11" s="88">
        <f t="shared" si="0"/>
        <v>13.1</v>
      </c>
      <c r="H11" s="89">
        <v>120</v>
      </c>
      <c r="I11" s="90">
        <v>170</v>
      </c>
      <c r="J11" s="85">
        <f t="shared" si="1"/>
        <v>-50</v>
      </c>
      <c r="K11" s="91"/>
      <c r="L11">
        <f t="shared" si="2"/>
        <v>288.750273</v>
      </c>
      <c r="M11" s="86">
        <v>1493</v>
      </c>
      <c r="N11" s="63">
        <f t="shared" si="3"/>
        <v>-1084.249727</v>
      </c>
      <c r="O11" s="61" t="s">
        <v>129</v>
      </c>
      <c r="P11" s="61">
        <v>270.961756</v>
      </c>
      <c r="Q11" s="61">
        <v>396.949599</v>
      </c>
      <c r="R11" s="61">
        <v>667.911355</v>
      </c>
    </row>
    <row r="12" ht="24.95" customHeight="1" spans="1:18">
      <c r="A12" s="92" t="s">
        <v>130</v>
      </c>
      <c r="B12" s="85">
        <v>7605</v>
      </c>
      <c r="C12" s="85">
        <v>1917.318783</v>
      </c>
      <c r="D12" s="86">
        <v>1910</v>
      </c>
      <c r="E12" s="85">
        <f t="shared" si="4"/>
        <v>7.31878299999994</v>
      </c>
      <c r="F12" s="87">
        <f t="shared" si="5"/>
        <v>0.4</v>
      </c>
      <c r="G12" s="88">
        <f t="shared" si="0"/>
        <v>25.2</v>
      </c>
      <c r="H12" s="89">
        <v>1000</v>
      </c>
      <c r="I12" s="90">
        <v>1400</v>
      </c>
      <c r="J12" s="85">
        <f t="shared" si="1"/>
        <v>-400</v>
      </c>
      <c r="K12" s="91"/>
      <c r="L12">
        <f t="shared" si="2"/>
        <v>917.318783</v>
      </c>
      <c r="M12" s="86">
        <v>1164</v>
      </c>
      <c r="N12" s="63">
        <f t="shared" si="3"/>
        <v>753.318783</v>
      </c>
      <c r="O12" s="61" t="s">
        <v>130</v>
      </c>
      <c r="P12" s="61">
        <v>1111.317874</v>
      </c>
      <c r="Q12" s="61">
        <v>806.000909</v>
      </c>
      <c r="R12" s="61">
        <v>1917.318783</v>
      </c>
    </row>
    <row r="13" ht="24" customHeight="1" spans="1:18">
      <c r="A13" s="92" t="s">
        <v>131</v>
      </c>
      <c r="B13" s="85">
        <v>5699</v>
      </c>
      <c r="C13" s="85">
        <v>1213.394391</v>
      </c>
      <c r="D13" s="86">
        <v>1847</v>
      </c>
      <c r="E13" s="85">
        <f t="shared" si="4"/>
        <v>-633.605609</v>
      </c>
      <c r="F13" s="87">
        <f t="shared" si="5"/>
        <v>-34.3</v>
      </c>
      <c r="G13" s="88">
        <f t="shared" si="0"/>
        <v>21.3</v>
      </c>
      <c r="H13" s="89">
        <v>716</v>
      </c>
      <c r="I13" s="90">
        <v>1780</v>
      </c>
      <c r="J13" s="85">
        <f t="shared" ref="J13:J21" si="6">H13-I13</f>
        <v>-1064</v>
      </c>
      <c r="K13" s="91">
        <f>ROUND(J13/I13*100,1)</f>
        <v>-59.8</v>
      </c>
      <c r="L13">
        <f t="shared" si="2"/>
        <v>497.394391</v>
      </c>
      <c r="M13" s="86">
        <v>1728</v>
      </c>
      <c r="N13" s="63">
        <f t="shared" si="3"/>
        <v>-514.605609</v>
      </c>
      <c r="O13" s="61" t="s">
        <v>132</v>
      </c>
      <c r="P13" s="61">
        <v>534.031406</v>
      </c>
      <c r="Q13" s="61">
        <v>191.111892</v>
      </c>
      <c r="R13" s="61">
        <v>725.143298</v>
      </c>
    </row>
    <row r="14" ht="24.95" customHeight="1" spans="1:18">
      <c r="A14" s="92" t="s">
        <v>132</v>
      </c>
      <c r="B14" s="85">
        <v>3100</v>
      </c>
      <c r="C14" s="85">
        <v>725.143298</v>
      </c>
      <c r="D14" s="86">
        <v>901.52</v>
      </c>
      <c r="E14" s="85">
        <f t="shared" si="4"/>
        <v>-176.376702</v>
      </c>
      <c r="F14" s="87">
        <f t="shared" si="5"/>
        <v>-19.6</v>
      </c>
      <c r="G14" s="88">
        <f t="shared" si="0"/>
        <v>23.4</v>
      </c>
      <c r="H14" s="89">
        <v>624</v>
      </c>
      <c r="I14" s="90">
        <v>777</v>
      </c>
      <c r="J14" s="85">
        <f t="shared" si="6"/>
        <v>-153</v>
      </c>
      <c r="K14" s="91"/>
      <c r="L14">
        <f t="shared" si="2"/>
        <v>101.143298</v>
      </c>
      <c r="M14" s="86">
        <v>631</v>
      </c>
      <c r="N14" s="63">
        <f t="shared" si="3"/>
        <v>94.143298</v>
      </c>
      <c r="O14" s="61" t="s">
        <v>133</v>
      </c>
      <c r="P14" s="61">
        <v>1095.976303</v>
      </c>
      <c r="Q14" s="61">
        <v>863.44671</v>
      </c>
      <c r="R14" s="61">
        <v>1959.423013</v>
      </c>
    </row>
    <row r="15" ht="24.95" customHeight="1" spans="1:18">
      <c r="A15" s="92" t="s">
        <v>129</v>
      </c>
      <c r="B15" s="85">
        <v>4500</v>
      </c>
      <c r="C15" s="85">
        <v>667.911355</v>
      </c>
      <c r="D15" s="86">
        <v>594</v>
      </c>
      <c r="E15" s="85">
        <f t="shared" si="4"/>
        <v>73.911355</v>
      </c>
      <c r="F15" s="87">
        <f t="shared" si="5"/>
        <v>12.4</v>
      </c>
      <c r="G15" s="88">
        <f t="shared" si="0"/>
        <v>14.8</v>
      </c>
      <c r="H15" s="89">
        <v>260</v>
      </c>
      <c r="I15" s="90">
        <v>240</v>
      </c>
      <c r="J15" s="86">
        <f t="shared" si="6"/>
        <v>20</v>
      </c>
      <c r="K15" s="91"/>
      <c r="L15">
        <f t="shared" si="2"/>
        <v>407.911355</v>
      </c>
      <c r="M15" s="86">
        <v>451</v>
      </c>
      <c r="N15" s="63">
        <f t="shared" si="3"/>
        <v>216.911355</v>
      </c>
      <c r="O15" s="61" t="s">
        <v>134</v>
      </c>
      <c r="P15" s="61">
        <v>296.320766</v>
      </c>
      <c r="Q15" s="61">
        <v>642.224746</v>
      </c>
      <c r="R15" s="61">
        <v>938.545512</v>
      </c>
    </row>
    <row r="16" ht="24.95" customHeight="1" spans="1:18">
      <c r="A16" s="92" t="s">
        <v>133</v>
      </c>
      <c r="B16" s="85">
        <v>7900</v>
      </c>
      <c r="C16" s="85">
        <v>1959.423013</v>
      </c>
      <c r="D16" s="86">
        <v>2226</v>
      </c>
      <c r="E16" s="85">
        <f t="shared" si="4"/>
        <v>-266.576987</v>
      </c>
      <c r="F16" s="87">
        <f t="shared" si="5"/>
        <v>-12</v>
      </c>
      <c r="G16" s="88">
        <f t="shared" si="0"/>
        <v>24.8</v>
      </c>
      <c r="H16" s="93">
        <v>1620</v>
      </c>
      <c r="I16" s="94">
        <v>2121</v>
      </c>
      <c r="J16" s="86">
        <f t="shared" si="6"/>
        <v>-501</v>
      </c>
      <c r="K16" s="91"/>
      <c r="L16">
        <f t="shared" si="2"/>
        <v>339.423013</v>
      </c>
      <c r="M16" s="86">
        <v>1744</v>
      </c>
      <c r="N16" s="63">
        <f t="shared" si="3"/>
        <v>215.423013</v>
      </c>
      <c r="O16" s="61" t="s">
        <v>135</v>
      </c>
      <c r="P16" s="61">
        <v>1351.828289</v>
      </c>
      <c r="Q16" s="61">
        <v>185.972982</v>
      </c>
      <c r="R16" s="61">
        <v>1537.801271</v>
      </c>
    </row>
    <row r="17" ht="24.95" customHeight="1" spans="1:18">
      <c r="A17" s="92" t="s">
        <v>134</v>
      </c>
      <c r="B17" s="85">
        <v>5096</v>
      </c>
      <c r="C17" s="85">
        <v>938.545512</v>
      </c>
      <c r="D17" s="86">
        <v>1353</v>
      </c>
      <c r="E17" s="85">
        <f t="shared" si="4"/>
        <v>-414.454488</v>
      </c>
      <c r="F17" s="87">
        <f t="shared" si="5"/>
        <v>-30.6</v>
      </c>
      <c r="G17" s="88">
        <f t="shared" si="0"/>
        <v>18.4</v>
      </c>
      <c r="H17" s="95">
        <v>800</v>
      </c>
      <c r="I17" s="96">
        <v>1000</v>
      </c>
      <c r="J17" s="86">
        <f t="shared" si="6"/>
        <v>-200</v>
      </c>
      <c r="K17" s="91"/>
      <c r="L17">
        <f t="shared" si="2"/>
        <v>138.545512</v>
      </c>
      <c r="M17" s="86">
        <v>325</v>
      </c>
      <c r="N17" s="63">
        <f t="shared" si="3"/>
        <v>613.545512</v>
      </c>
      <c r="O17" s="61" t="s">
        <v>136</v>
      </c>
      <c r="P17" s="61">
        <v>557.144833</v>
      </c>
      <c r="Q17" s="61">
        <v>446.524995</v>
      </c>
      <c r="R17" s="61">
        <v>1003.669828</v>
      </c>
    </row>
    <row r="18" ht="24.95" customHeight="1" spans="1:18">
      <c r="A18" s="92" t="s">
        <v>135</v>
      </c>
      <c r="B18" s="85">
        <v>4668</v>
      </c>
      <c r="C18" s="85">
        <v>1537.801271</v>
      </c>
      <c r="D18" s="86">
        <v>603</v>
      </c>
      <c r="E18" s="85">
        <f t="shared" si="4"/>
        <v>934.801271</v>
      </c>
      <c r="F18" s="87">
        <f t="shared" si="5"/>
        <v>155</v>
      </c>
      <c r="G18" s="88">
        <f t="shared" si="0"/>
        <v>32.9</v>
      </c>
      <c r="H18" s="89">
        <v>1080</v>
      </c>
      <c r="I18" s="96">
        <v>520</v>
      </c>
      <c r="J18" s="86">
        <f t="shared" si="6"/>
        <v>560</v>
      </c>
      <c r="K18" s="91">
        <f>ROUND(J18/I18*100,1)</f>
        <v>107.7</v>
      </c>
      <c r="L18">
        <f t="shared" si="2"/>
        <v>457.801271</v>
      </c>
      <c r="M18" s="86">
        <v>212</v>
      </c>
      <c r="N18" s="63">
        <f t="shared" si="3"/>
        <v>1325.801271</v>
      </c>
      <c r="O18" s="61" t="s">
        <v>137</v>
      </c>
      <c r="P18" s="61">
        <v>523.641918</v>
      </c>
      <c r="Q18" s="61">
        <v>303.143564</v>
      </c>
      <c r="R18" s="61">
        <v>826.785482</v>
      </c>
    </row>
    <row r="19" ht="24.95" customHeight="1" spans="1:18">
      <c r="A19" s="92" t="s">
        <v>137</v>
      </c>
      <c r="B19" s="85">
        <v>2950</v>
      </c>
      <c r="C19" s="85">
        <v>826.785482</v>
      </c>
      <c r="D19" s="86">
        <v>457</v>
      </c>
      <c r="E19" s="85">
        <f t="shared" si="4"/>
        <v>369.785482</v>
      </c>
      <c r="F19" s="87">
        <f t="shared" si="5"/>
        <v>80.9</v>
      </c>
      <c r="G19" s="88">
        <f t="shared" si="0"/>
        <v>28</v>
      </c>
      <c r="H19" s="95">
        <v>300</v>
      </c>
      <c r="I19" s="96">
        <v>242</v>
      </c>
      <c r="J19" s="86">
        <f t="shared" si="6"/>
        <v>58</v>
      </c>
      <c r="K19" s="91"/>
      <c r="L19">
        <f t="shared" si="2"/>
        <v>526.785482</v>
      </c>
      <c r="M19" s="86">
        <v>296</v>
      </c>
      <c r="N19" s="63">
        <f t="shared" si="3"/>
        <v>530.785482</v>
      </c>
      <c r="O19" s="61" t="s">
        <v>138</v>
      </c>
      <c r="P19" s="61">
        <v>482.772616</v>
      </c>
      <c r="Q19" s="61">
        <v>259.375616</v>
      </c>
      <c r="R19" s="61">
        <v>742.148232</v>
      </c>
    </row>
    <row r="20" ht="24.95" customHeight="1" spans="1:18">
      <c r="A20" s="92" t="s">
        <v>138</v>
      </c>
      <c r="B20" s="85">
        <v>3800</v>
      </c>
      <c r="C20" s="85">
        <v>742.148232</v>
      </c>
      <c r="D20" s="86">
        <v>1013</v>
      </c>
      <c r="E20" s="85">
        <f t="shared" si="4"/>
        <v>-270.851768</v>
      </c>
      <c r="F20" s="87">
        <f t="shared" si="5"/>
        <v>-26.7</v>
      </c>
      <c r="G20" s="88">
        <f t="shared" si="0"/>
        <v>19.5</v>
      </c>
      <c r="H20" s="95">
        <v>646</v>
      </c>
      <c r="I20" s="96">
        <v>860</v>
      </c>
      <c r="J20" s="86">
        <f t="shared" si="6"/>
        <v>-214</v>
      </c>
      <c r="K20" s="91"/>
      <c r="L20">
        <f t="shared" si="2"/>
        <v>96.148232</v>
      </c>
      <c r="M20" s="86">
        <v>654</v>
      </c>
      <c r="N20" s="63">
        <f t="shared" si="3"/>
        <v>88.148232</v>
      </c>
      <c r="O20" s="61" t="s">
        <v>139</v>
      </c>
      <c r="P20" s="61">
        <v>542.278708</v>
      </c>
      <c r="Q20" s="61">
        <v>247.276365</v>
      </c>
      <c r="R20" s="61">
        <v>789.555073</v>
      </c>
    </row>
    <row r="21" ht="24.95" customHeight="1" spans="1:18">
      <c r="A21" s="49" t="s">
        <v>140</v>
      </c>
      <c r="B21" s="85">
        <v>2861</v>
      </c>
      <c r="C21" s="85">
        <v>789.55</v>
      </c>
      <c r="D21" s="86">
        <v>836</v>
      </c>
      <c r="E21" s="85">
        <f t="shared" si="4"/>
        <v>-46.45</v>
      </c>
      <c r="F21" s="87">
        <f t="shared" si="5"/>
        <v>-5.6</v>
      </c>
      <c r="G21" s="88">
        <f t="shared" si="0"/>
        <v>27.6</v>
      </c>
      <c r="H21" s="95">
        <v>650</v>
      </c>
      <c r="I21" s="97">
        <v>833</v>
      </c>
      <c r="J21" s="86">
        <f t="shared" si="6"/>
        <v>-183</v>
      </c>
      <c r="K21" s="91">
        <f>ROUND(J21/I21*100,1)</f>
        <v>-22</v>
      </c>
      <c r="L21">
        <f t="shared" si="2"/>
        <v>139.55</v>
      </c>
      <c r="M21" s="86">
        <v>771</v>
      </c>
      <c r="N21" s="63">
        <f t="shared" si="3"/>
        <v>18.55</v>
      </c>
      <c r="O21" s="61" t="s">
        <v>141</v>
      </c>
      <c r="P21" s="61">
        <v>494.66374</v>
      </c>
      <c r="Q21" s="61">
        <v>620.208429</v>
      </c>
      <c r="R21" s="61">
        <v>1114.872169</v>
      </c>
    </row>
    <row r="22" ht="24.95" customHeight="1" spans="1:18">
      <c r="A22" s="92" t="s">
        <v>141</v>
      </c>
      <c r="B22" s="85">
        <v>4325</v>
      </c>
      <c r="C22" s="85">
        <v>1114.872169</v>
      </c>
      <c r="D22" s="86">
        <v>941.66</v>
      </c>
      <c r="E22" s="85">
        <f t="shared" si="4"/>
        <v>173.212169</v>
      </c>
      <c r="F22" s="87">
        <f t="shared" si="5"/>
        <v>18.4</v>
      </c>
      <c r="G22" s="88">
        <f t="shared" si="0"/>
        <v>25.8</v>
      </c>
      <c r="H22" s="89">
        <v>950</v>
      </c>
      <c r="I22" s="90">
        <v>608</v>
      </c>
      <c r="J22" s="86">
        <f t="shared" si="1"/>
        <v>342</v>
      </c>
      <c r="K22" s="91">
        <f>ROUND(J22/I22*100,1)</f>
        <v>56.3</v>
      </c>
      <c r="L22">
        <f t="shared" si="2"/>
        <v>164.872169</v>
      </c>
      <c r="M22" s="86">
        <v>599</v>
      </c>
      <c r="N22" s="63">
        <f t="shared" si="3"/>
        <v>515.872169</v>
      </c>
      <c r="O22" s="61" t="s">
        <v>142</v>
      </c>
      <c r="P22" s="61">
        <v>474.295933</v>
      </c>
      <c r="Q22" s="61">
        <v>396.658186</v>
      </c>
      <c r="R22" s="61">
        <v>870.954119</v>
      </c>
    </row>
    <row r="23" ht="24.95" customHeight="1" spans="1:18">
      <c r="A23" s="92" t="s">
        <v>142</v>
      </c>
      <c r="B23" s="85">
        <v>4531</v>
      </c>
      <c r="C23" s="85">
        <v>870.954119</v>
      </c>
      <c r="D23" s="86">
        <v>965</v>
      </c>
      <c r="E23" s="85">
        <f t="shared" si="4"/>
        <v>-94.045881</v>
      </c>
      <c r="F23" s="87">
        <f t="shared" si="5"/>
        <v>-9.7</v>
      </c>
      <c r="G23" s="88">
        <f t="shared" si="0"/>
        <v>19.2</v>
      </c>
      <c r="H23" s="89">
        <v>720</v>
      </c>
      <c r="I23" s="90">
        <v>880</v>
      </c>
      <c r="J23" s="86">
        <f t="shared" si="1"/>
        <v>-160</v>
      </c>
      <c r="K23" s="91"/>
      <c r="L23">
        <f t="shared" si="2"/>
        <v>150.954119</v>
      </c>
      <c r="M23" s="86">
        <v>9542</v>
      </c>
      <c r="N23" s="63">
        <f t="shared" si="3"/>
        <v>-8671.045881</v>
      </c>
      <c r="O23" s="61" t="s">
        <v>143</v>
      </c>
      <c r="P23" s="61">
        <v>465.569525</v>
      </c>
      <c r="Q23" s="61">
        <v>228.18396</v>
      </c>
      <c r="R23" s="61">
        <v>693.753485</v>
      </c>
    </row>
    <row r="24" ht="24.95" customHeight="1" spans="1:18">
      <c r="A24" s="92" t="s">
        <v>143</v>
      </c>
      <c r="B24" s="85">
        <v>3407</v>
      </c>
      <c r="C24" s="85">
        <v>693.753485</v>
      </c>
      <c r="D24" s="86">
        <v>742</v>
      </c>
      <c r="E24" s="85">
        <f t="shared" si="4"/>
        <v>-48.2465149999999</v>
      </c>
      <c r="F24" s="87">
        <f t="shared" si="5"/>
        <v>-6.5</v>
      </c>
      <c r="G24" s="88">
        <f t="shared" si="0"/>
        <v>20.4</v>
      </c>
      <c r="H24" s="89">
        <v>520</v>
      </c>
      <c r="I24" s="90">
        <v>625</v>
      </c>
      <c r="J24" s="86">
        <f t="shared" si="1"/>
        <v>-105</v>
      </c>
      <c r="K24" s="91">
        <f>ROUND(J24/I24*100,1)</f>
        <v>-16.8</v>
      </c>
      <c r="L24">
        <f t="shared" si="2"/>
        <v>173.753485</v>
      </c>
      <c r="M24" s="86">
        <v>406</v>
      </c>
      <c r="N24" s="63">
        <f t="shared" si="3"/>
        <v>287.753485</v>
      </c>
      <c r="O24" s="61" t="s">
        <v>131</v>
      </c>
      <c r="P24" s="61">
        <v>716.980397</v>
      </c>
      <c r="Q24" s="61">
        <v>496.413994</v>
      </c>
      <c r="R24" s="61">
        <v>1213.394391</v>
      </c>
    </row>
    <row r="25" ht="24.95" customHeight="1" spans="1:18">
      <c r="A25" s="92" t="s">
        <v>136</v>
      </c>
      <c r="B25" s="85">
        <v>4719</v>
      </c>
      <c r="C25" s="85">
        <v>1003.669828</v>
      </c>
      <c r="D25" s="86">
        <v>1181.69</v>
      </c>
      <c r="E25" s="85">
        <f t="shared" si="4"/>
        <v>-178.020172</v>
      </c>
      <c r="F25" s="87">
        <f t="shared" si="5"/>
        <v>-15.1</v>
      </c>
      <c r="G25" s="88">
        <f t="shared" si="0"/>
        <v>21.3</v>
      </c>
      <c r="H25" s="89">
        <v>938</v>
      </c>
      <c r="I25" s="90">
        <v>1139</v>
      </c>
      <c r="J25" s="86">
        <f t="shared" si="1"/>
        <v>-201</v>
      </c>
      <c r="K25" s="91">
        <f>ROUND(J25/I25*100,1)</f>
        <v>-17.6</v>
      </c>
      <c r="L25">
        <f t="shared" si="2"/>
        <v>65.6698280000001</v>
      </c>
      <c r="M25" s="86">
        <v>1108</v>
      </c>
      <c r="N25" s="63">
        <f t="shared" si="3"/>
        <v>-104.330172</v>
      </c>
      <c r="O25" s="61" t="s">
        <v>144</v>
      </c>
      <c r="P25" s="61">
        <v>489.856662</v>
      </c>
      <c r="Q25" s="61">
        <v>202.953515</v>
      </c>
      <c r="R25" s="61">
        <v>692.810177</v>
      </c>
    </row>
    <row r="26" ht="24" customHeight="1" spans="1:18">
      <c r="A26" s="92" t="s">
        <v>144</v>
      </c>
      <c r="B26" s="85">
        <v>4476</v>
      </c>
      <c r="C26" s="85">
        <v>692.810177</v>
      </c>
      <c r="D26" s="86">
        <v>930.66</v>
      </c>
      <c r="E26" s="85">
        <f t="shared" si="4"/>
        <v>-237.849823</v>
      </c>
      <c r="F26" s="87">
        <f t="shared" si="5"/>
        <v>-25.6</v>
      </c>
      <c r="G26" s="88">
        <f t="shared" si="0"/>
        <v>15.5</v>
      </c>
      <c r="H26" s="89">
        <v>500</v>
      </c>
      <c r="I26" s="90">
        <v>850</v>
      </c>
      <c r="J26" s="86">
        <f t="shared" si="1"/>
        <v>-350</v>
      </c>
      <c r="K26" s="91"/>
      <c r="L26">
        <f t="shared" si="2"/>
        <v>192.810177</v>
      </c>
      <c r="M26" s="86">
        <v>579</v>
      </c>
      <c r="N26" s="63">
        <f t="shared" si="3"/>
        <v>113.810177</v>
      </c>
      <c r="O26" s="61" t="s">
        <v>145</v>
      </c>
      <c r="P26" s="61">
        <v>1918.33048</v>
      </c>
      <c r="Q26" s="61">
        <v>397.553693</v>
      </c>
      <c r="R26" s="61">
        <v>2315.884173</v>
      </c>
    </row>
    <row r="27" ht="24.95" customHeight="1" spans="1:18">
      <c r="A27" s="98" t="s">
        <v>146</v>
      </c>
      <c r="B27" s="85">
        <v>5174</v>
      </c>
      <c r="C27" s="85">
        <v>1368.140527</v>
      </c>
      <c r="D27" s="86">
        <v>1211</v>
      </c>
      <c r="E27" s="85">
        <f t="shared" si="4"/>
        <v>157.140527</v>
      </c>
      <c r="F27" s="87">
        <f t="shared" si="5"/>
        <v>13</v>
      </c>
      <c r="G27" s="88">
        <f t="shared" si="0"/>
        <v>26.4</v>
      </c>
      <c r="H27" s="89">
        <v>1300</v>
      </c>
      <c r="I27" s="90">
        <v>430</v>
      </c>
      <c r="J27" s="86">
        <f t="shared" si="1"/>
        <v>870</v>
      </c>
      <c r="K27" s="91"/>
      <c r="L27">
        <f t="shared" si="2"/>
        <v>68.140527</v>
      </c>
      <c r="M27" s="86">
        <v>1136</v>
      </c>
      <c r="N27" s="63">
        <f t="shared" si="3"/>
        <v>232.140527</v>
      </c>
      <c r="O27" s="61" t="s">
        <v>147</v>
      </c>
      <c r="P27" s="61">
        <v>1351.668289</v>
      </c>
      <c r="Q27" s="61">
        <v>663.64</v>
      </c>
      <c r="R27" s="61">
        <v>2015.308289</v>
      </c>
    </row>
    <row r="28" ht="24.95" customHeight="1" spans="1:18">
      <c r="A28" s="92" t="s">
        <v>145</v>
      </c>
      <c r="B28" s="85">
        <v>7297</v>
      </c>
      <c r="C28" s="85">
        <v>2315.884173</v>
      </c>
      <c r="D28" s="86">
        <v>2981</v>
      </c>
      <c r="E28" s="85">
        <f t="shared" si="4"/>
        <v>-665.115827</v>
      </c>
      <c r="F28" s="87">
        <f t="shared" si="5"/>
        <v>-22.3</v>
      </c>
      <c r="G28" s="88">
        <f t="shared" si="0"/>
        <v>31.7</v>
      </c>
      <c r="H28" s="89">
        <v>721</v>
      </c>
      <c r="I28" s="90">
        <v>628</v>
      </c>
      <c r="J28" s="86">
        <f t="shared" si="1"/>
        <v>93</v>
      </c>
      <c r="K28" s="91">
        <f>ROUND(J28/I28*100,1)</f>
        <v>14.8</v>
      </c>
      <c r="L28">
        <f t="shared" si="2"/>
        <v>1594.884173</v>
      </c>
      <c r="M28" s="86">
        <v>1983</v>
      </c>
      <c r="N28" s="63">
        <f t="shared" si="3"/>
        <v>332.884173</v>
      </c>
      <c r="O28" s="61" t="s">
        <v>148</v>
      </c>
      <c r="P28" s="61">
        <v>502.451412</v>
      </c>
      <c r="Q28" s="61">
        <v>323.526887</v>
      </c>
      <c r="R28" s="61">
        <v>825.978299</v>
      </c>
    </row>
    <row r="29" ht="24.95" customHeight="1" spans="1:18">
      <c r="A29" s="92" t="s">
        <v>149</v>
      </c>
      <c r="B29" s="85">
        <v>7739</v>
      </c>
      <c r="C29" s="85">
        <v>2015.31</v>
      </c>
      <c r="D29" s="86">
        <v>1936</v>
      </c>
      <c r="E29" s="85">
        <f t="shared" si="4"/>
        <v>79.3099999999999</v>
      </c>
      <c r="F29" s="87">
        <f t="shared" si="5"/>
        <v>4.1</v>
      </c>
      <c r="G29" s="88">
        <f t="shared" si="0"/>
        <v>26</v>
      </c>
      <c r="H29" s="89">
        <v>1200</v>
      </c>
      <c r="I29" s="90">
        <v>1833</v>
      </c>
      <c r="J29" s="86">
        <f t="shared" si="1"/>
        <v>-633</v>
      </c>
      <c r="K29" s="91"/>
      <c r="L29">
        <f t="shared" si="2"/>
        <v>815.31</v>
      </c>
      <c r="M29" s="86">
        <v>1061</v>
      </c>
      <c r="N29" s="63">
        <f t="shared" si="3"/>
        <v>954.31</v>
      </c>
      <c r="O29" s="61" t="s">
        <v>150</v>
      </c>
      <c r="P29" s="61">
        <v>473.635933</v>
      </c>
      <c r="Q29" s="61">
        <v>759.57</v>
      </c>
      <c r="R29" s="61">
        <v>1233.205933</v>
      </c>
    </row>
    <row r="30" ht="24.95" customHeight="1" spans="1:18">
      <c r="A30" s="92" t="s">
        <v>148</v>
      </c>
      <c r="B30" s="85">
        <v>4180</v>
      </c>
      <c r="C30" s="85">
        <v>825.978299</v>
      </c>
      <c r="D30" s="86">
        <v>1151</v>
      </c>
      <c r="E30" s="85">
        <f t="shared" si="4"/>
        <v>-325.021701</v>
      </c>
      <c r="F30" s="87">
        <f t="shared" si="5"/>
        <v>-28.2</v>
      </c>
      <c r="G30" s="88">
        <f t="shared" si="0"/>
        <v>19.8</v>
      </c>
      <c r="H30" s="89">
        <v>1200</v>
      </c>
      <c r="I30" s="90">
        <v>1120</v>
      </c>
      <c r="J30" s="86">
        <f t="shared" si="1"/>
        <v>80</v>
      </c>
      <c r="K30" s="91"/>
      <c r="L30">
        <f t="shared" si="2"/>
        <v>-374.021701</v>
      </c>
      <c r="M30" s="86">
        <v>1045</v>
      </c>
      <c r="N30" s="63">
        <f t="shared" si="3"/>
        <v>-219.021701</v>
      </c>
      <c r="O30" s="61" t="s">
        <v>146</v>
      </c>
      <c r="P30" s="61">
        <v>976.558063</v>
      </c>
      <c r="Q30" s="61">
        <v>391.582464</v>
      </c>
      <c r="R30" s="61">
        <v>1368.140527</v>
      </c>
    </row>
    <row r="31" ht="24.95" customHeight="1" spans="1:18">
      <c r="A31" s="92" t="s">
        <v>151</v>
      </c>
      <c r="B31" s="85">
        <v>7479</v>
      </c>
      <c r="C31" s="85">
        <v>1233.21</v>
      </c>
      <c r="D31" s="86">
        <v>1713.35</v>
      </c>
      <c r="E31" s="85">
        <f t="shared" si="4"/>
        <v>-480.14</v>
      </c>
      <c r="F31" s="87">
        <f t="shared" si="5"/>
        <v>-28</v>
      </c>
      <c r="G31" s="88">
        <f t="shared" si="0"/>
        <v>16.5</v>
      </c>
      <c r="H31" s="89">
        <v>1000</v>
      </c>
      <c r="I31" s="90">
        <v>1690</v>
      </c>
      <c r="J31" s="86">
        <f t="shared" si="1"/>
        <v>-690</v>
      </c>
      <c r="K31" s="91"/>
      <c r="L31">
        <f t="shared" si="2"/>
        <v>233.21</v>
      </c>
      <c r="M31" s="86">
        <v>799</v>
      </c>
      <c r="N31" s="63">
        <f t="shared" si="3"/>
        <v>434.21</v>
      </c>
      <c r="O31" s="61" t="s">
        <v>152</v>
      </c>
      <c r="P31" s="61">
        <v>897.597141</v>
      </c>
      <c r="Q31" s="61">
        <v>566.627819</v>
      </c>
      <c r="R31" s="61">
        <v>1464.22496</v>
      </c>
    </row>
    <row r="32" ht="24.95" customHeight="1" spans="1:18">
      <c r="A32" s="92" t="s">
        <v>152</v>
      </c>
      <c r="B32" s="85">
        <v>7402</v>
      </c>
      <c r="C32" s="85">
        <v>1464.22496</v>
      </c>
      <c r="D32" s="86">
        <v>2335.75</v>
      </c>
      <c r="E32" s="85">
        <f t="shared" si="4"/>
        <v>-871.52504</v>
      </c>
      <c r="F32" s="87">
        <f t="shared" si="5"/>
        <v>-37.3</v>
      </c>
      <c r="G32" s="88">
        <f t="shared" si="0"/>
        <v>19.8</v>
      </c>
      <c r="H32" s="89">
        <v>1200</v>
      </c>
      <c r="I32" s="90">
        <v>1124</v>
      </c>
      <c r="J32" s="86">
        <f t="shared" si="1"/>
        <v>76</v>
      </c>
      <c r="K32" s="91">
        <f>ROUND(J32/I32*100,1)</f>
        <v>6.8</v>
      </c>
      <c r="L32">
        <f t="shared" si="2"/>
        <v>264.22496</v>
      </c>
      <c r="M32" s="86">
        <v>2254</v>
      </c>
      <c r="N32" s="63">
        <f t="shared" si="3"/>
        <v>-789.77504</v>
      </c>
    </row>
    <row r="33" s="29" customFormat="1" ht="24.95" customHeight="1" spans="1:15">
      <c r="A33" s="56" t="s">
        <v>153</v>
      </c>
      <c r="B33" s="85">
        <v>40000</v>
      </c>
      <c r="C33" s="85">
        <v>10891</v>
      </c>
      <c r="D33" s="86">
        <v>7299</v>
      </c>
      <c r="E33" s="85">
        <f t="shared" si="4"/>
        <v>3592</v>
      </c>
      <c r="F33" s="87">
        <f t="shared" si="5"/>
        <v>49.2</v>
      </c>
      <c r="G33" s="88">
        <f t="shared" si="0"/>
        <v>27.2</v>
      </c>
      <c r="H33" s="89"/>
      <c r="I33" s="90"/>
      <c r="J33" s="86">
        <f t="shared" si="1"/>
        <v>0</v>
      </c>
      <c r="K33" s="91"/>
      <c r="L33">
        <f t="shared" si="2"/>
        <v>10891</v>
      </c>
      <c r="M33" s="86">
        <v>6404</v>
      </c>
      <c r="N33" s="63">
        <f t="shared" si="3"/>
        <v>4487</v>
      </c>
    </row>
    <row r="34" spans="1:15">
      <c r="O34" s="61" t="s">
        <v>154</v>
      </c>
    </row>
  </sheetData>
  <mergeCells count="9">
    <mergeCell ref="A1:K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topLeftCell="A15" workbookViewId="0">
      <selection activeCell="B9" sqref="B9:B34"/>
    </sheetView>
  </sheetViews>
  <sheetFormatPr defaultColWidth="9" defaultRowHeight="14"/>
  <cols>
    <col min="1" max="1" width="40.6272727272727" style="29" customWidth="1"/>
    <col min="2" max="5" width="40.6272727272727" style="30" customWidth="1"/>
    <col min="6" max="16384" width="9" style="29"/>
  </cols>
  <sheetData>
    <row r="1" s="25" customFormat="1" ht="35.1" customHeight="1" spans="1:11">
      <c r="A1" s="31" t="s">
        <v>155</v>
      </c>
      <c r="B1" s="32"/>
      <c r="C1" s="31"/>
      <c r="D1" s="31"/>
      <c r="E1" s="31"/>
    </row>
    <row r="2" s="26" customFormat="1" ht="15" customHeight="1" spans="1:11">
      <c r="A2" s="33"/>
      <c r="B2" s="33"/>
      <c r="C2" s="33"/>
      <c r="D2" s="33"/>
      <c r="E2" s="33"/>
    </row>
    <row r="3" ht="15" customHeight="1" spans="1:11">
      <c r="A3" s="34"/>
      <c r="D3" s="35"/>
      <c r="E3" s="36" t="s">
        <v>116</v>
      </c>
    </row>
    <row r="4" s="27" customFormat="1" ht="24.95" customHeight="1" spans="1:11">
      <c r="A4" s="37" t="s">
        <v>156</v>
      </c>
      <c r="B4" s="38" t="s">
        <v>157</v>
      </c>
      <c r="C4" s="37" t="s">
        <v>158</v>
      </c>
      <c r="D4" s="39" t="s">
        <v>119</v>
      </c>
      <c r="E4" s="39"/>
    </row>
    <row r="5" s="27" customFormat="1" ht="24.95" customHeight="1" spans="1:11">
      <c r="A5" s="40"/>
      <c r="B5" s="41"/>
      <c r="C5" s="40"/>
      <c r="D5" s="42" t="s">
        <v>15</v>
      </c>
      <c r="E5" s="43" t="s">
        <v>159</v>
      </c>
    </row>
    <row r="6" ht="24.95" customHeight="1" spans="1:11">
      <c r="A6" s="44" t="s">
        <v>17</v>
      </c>
      <c r="B6" s="45">
        <v>66647</v>
      </c>
      <c r="C6" s="45">
        <f>SUM(C7:C8)</f>
        <v>119162</v>
      </c>
      <c r="D6" s="45">
        <f>SUM(D7:D8)</f>
        <v>-52515</v>
      </c>
      <c r="E6" s="46">
        <f>ROUND(D6/C6*100,1)</f>
        <v>-44.1</v>
      </c>
      <c r="F6" s="47"/>
    </row>
    <row r="7" ht="24.95" customHeight="1" spans="1:11">
      <c r="A7" s="48" t="s">
        <v>160</v>
      </c>
      <c r="B7" s="45">
        <f>B6-B8</f>
        <v>51974.339216</v>
      </c>
      <c r="C7" s="45">
        <v>104415</v>
      </c>
      <c r="D7" s="45">
        <f>B7-C7</f>
        <v>-52440.660784</v>
      </c>
      <c r="E7" s="46">
        <f t="shared" ref="E7:E35" si="0">ROUND(D7/C7*100,1)</f>
        <v>-50.2</v>
      </c>
      <c r="F7" s="47"/>
    </row>
    <row r="8" ht="24.95" customHeight="1" spans="1:11">
      <c r="A8" s="48" t="s">
        <v>161</v>
      </c>
      <c r="B8" s="45">
        <f>SUM(B9:B35)</f>
        <v>14672.660784</v>
      </c>
      <c r="C8" s="45">
        <f>SUM(C9:C35)</f>
        <v>14747</v>
      </c>
      <c r="D8" s="45">
        <f t="shared" ref="D8:D35" si="1">B8-C8</f>
        <v>-74.3392160000003</v>
      </c>
      <c r="E8" s="46">
        <f t="shared" si="0"/>
        <v>-0.5</v>
      </c>
      <c r="F8" s="47"/>
    </row>
    <row r="9" ht="24.95" customHeight="1" spans="1:11">
      <c r="A9" s="49" t="s">
        <v>124</v>
      </c>
      <c r="B9" s="50">
        <v>391.143627</v>
      </c>
      <c r="C9" s="51">
        <v>711</v>
      </c>
      <c r="D9" s="45">
        <f t="shared" si="1"/>
        <v>-319.856373</v>
      </c>
      <c r="E9" s="46">
        <f t="shared" si="0"/>
        <v>-45</v>
      </c>
      <c r="F9" s="52" t="s">
        <v>124</v>
      </c>
      <c r="G9" s="13"/>
      <c r="H9" s="53">
        <v>10045.949408</v>
      </c>
      <c r="I9" s="53">
        <v>391.143627</v>
      </c>
      <c r="J9" s="53"/>
      <c r="K9" s="53">
        <f t="shared" ref="K9:K34" si="2">I9+J9</f>
        <v>391.143627</v>
      </c>
    </row>
    <row r="10" ht="24.95" customHeight="1" spans="1:11">
      <c r="A10" s="49" t="s">
        <v>126</v>
      </c>
      <c r="B10" s="50">
        <v>275.058559</v>
      </c>
      <c r="C10" s="51">
        <v>207</v>
      </c>
      <c r="D10" s="45">
        <f t="shared" si="1"/>
        <v>68.0585590000001</v>
      </c>
      <c r="E10" s="46">
        <f t="shared" si="0"/>
        <v>32.9</v>
      </c>
      <c r="F10" s="52" t="s">
        <v>125</v>
      </c>
      <c r="G10" s="13"/>
      <c r="H10" s="53">
        <v>3708.697639</v>
      </c>
      <c r="I10" s="53">
        <v>315.794743</v>
      </c>
      <c r="J10" s="53"/>
      <c r="K10" s="53">
        <f t="shared" si="2"/>
        <v>315.794743</v>
      </c>
    </row>
    <row r="11" customFormat="1" ht="24.95" customHeight="1" spans="1:11">
      <c r="A11" s="49" t="s">
        <v>125</v>
      </c>
      <c r="B11" s="50">
        <v>315.794743</v>
      </c>
      <c r="C11" s="51">
        <v>219</v>
      </c>
      <c r="D11" s="45">
        <f t="shared" si="1"/>
        <v>96.794743</v>
      </c>
      <c r="E11" s="46">
        <f t="shared" si="0"/>
        <v>44.2</v>
      </c>
      <c r="F11" s="52" t="s">
        <v>126</v>
      </c>
      <c r="G11" s="13"/>
      <c r="H11" s="53">
        <v>2456.838515</v>
      </c>
      <c r="I11" s="53">
        <v>275.058559</v>
      </c>
      <c r="J11" s="53"/>
      <c r="K11" s="53">
        <f t="shared" si="2"/>
        <v>275.058559</v>
      </c>
    </row>
    <row r="12" customFormat="1" ht="24.95" customHeight="1" spans="1:11">
      <c r="A12" s="49" t="s">
        <v>127</v>
      </c>
      <c r="B12" s="50">
        <v>260.73388</v>
      </c>
      <c r="C12" s="51">
        <v>389</v>
      </c>
      <c r="D12" s="45">
        <f t="shared" si="1"/>
        <v>-128.26612</v>
      </c>
      <c r="E12" s="46">
        <f t="shared" si="0"/>
        <v>-33</v>
      </c>
      <c r="F12" s="52" t="s">
        <v>127</v>
      </c>
      <c r="G12" s="13"/>
      <c r="H12" s="53">
        <v>6009.583326</v>
      </c>
      <c r="I12" s="53">
        <v>260.73388</v>
      </c>
      <c r="J12" s="53"/>
      <c r="K12" s="53">
        <f t="shared" si="2"/>
        <v>260.73388</v>
      </c>
    </row>
    <row r="13" customFormat="1" ht="24.95" customHeight="1" spans="1:11">
      <c r="A13" s="49" t="s">
        <v>128</v>
      </c>
      <c r="B13" s="50">
        <v>78.98365</v>
      </c>
      <c r="C13" s="51">
        <v>128</v>
      </c>
      <c r="D13" s="45">
        <f t="shared" si="1"/>
        <v>-49.01635</v>
      </c>
      <c r="E13" s="46">
        <f t="shared" si="0"/>
        <v>-38.3</v>
      </c>
      <c r="F13" s="52" t="s">
        <v>128</v>
      </c>
      <c r="G13" s="13"/>
      <c r="H13" s="53">
        <v>653.587443</v>
      </c>
      <c r="I13" s="53">
        <v>78.98365</v>
      </c>
      <c r="J13" s="53"/>
      <c r="K13" s="53">
        <f t="shared" si="2"/>
        <v>78.98365</v>
      </c>
    </row>
    <row r="14" customFormat="1" ht="24.95" customHeight="1" spans="1:11">
      <c r="A14" s="49" t="s">
        <v>130</v>
      </c>
      <c r="B14" s="50">
        <v>806.000909</v>
      </c>
      <c r="C14" s="51">
        <v>850</v>
      </c>
      <c r="D14" s="45">
        <f t="shared" si="1"/>
        <v>-43.9990910000001</v>
      </c>
      <c r="E14" s="46">
        <f t="shared" si="0"/>
        <v>-5.2</v>
      </c>
      <c r="F14" s="52" t="s">
        <v>129</v>
      </c>
      <c r="G14" s="54"/>
      <c r="H14" s="53">
        <v>1040.697308</v>
      </c>
      <c r="I14" s="53">
        <v>174.559599</v>
      </c>
      <c r="J14" s="55">
        <f>216+6.39</f>
        <v>222.39</v>
      </c>
      <c r="K14" s="53">
        <f t="shared" si="2"/>
        <v>396.949599</v>
      </c>
    </row>
    <row r="15" ht="24.95" customHeight="1" spans="1:11">
      <c r="A15" s="49" t="s">
        <v>131</v>
      </c>
      <c r="B15" s="50">
        <v>496.413994</v>
      </c>
      <c r="C15" s="51">
        <v>618</v>
      </c>
      <c r="D15" s="45">
        <f t="shared" si="1"/>
        <v>-121.586006</v>
      </c>
      <c r="E15" s="46">
        <f t="shared" si="0"/>
        <v>-19.7</v>
      </c>
      <c r="F15" s="52" t="s">
        <v>130</v>
      </c>
      <c r="G15" s="54"/>
      <c r="H15" s="53">
        <v>9956.146186</v>
      </c>
      <c r="I15" s="53">
        <v>806.000909</v>
      </c>
      <c r="J15" s="55"/>
      <c r="K15" s="53">
        <f t="shared" si="2"/>
        <v>806.000909</v>
      </c>
    </row>
    <row r="16" ht="24.95" customHeight="1" spans="1:11">
      <c r="A16" s="49" t="s">
        <v>132</v>
      </c>
      <c r="B16" s="50">
        <v>191.111892</v>
      </c>
      <c r="C16" s="51">
        <v>264</v>
      </c>
      <c r="D16" s="45">
        <f t="shared" si="1"/>
        <v>-72.888108</v>
      </c>
      <c r="E16" s="46">
        <f t="shared" si="0"/>
        <v>-27.6</v>
      </c>
      <c r="F16" s="52" t="s">
        <v>132</v>
      </c>
      <c r="G16" s="54"/>
      <c r="H16" s="53">
        <v>2624.710865</v>
      </c>
      <c r="I16" s="53">
        <v>191.111892</v>
      </c>
      <c r="J16" s="55"/>
      <c r="K16" s="53">
        <f t="shared" si="2"/>
        <v>191.111892</v>
      </c>
    </row>
    <row r="17" ht="24.95" customHeight="1" spans="1:11">
      <c r="A17" s="49" t="s">
        <v>129</v>
      </c>
      <c r="B17" s="50">
        <v>396.949599</v>
      </c>
      <c r="C17" s="51">
        <v>139</v>
      </c>
      <c r="D17" s="45">
        <f t="shared" si="1"/>
        <v>257.949599</v>
      </c>
      <c r="E17" s="46">
        <f t="shared" si="0"/>
        <v>185.6</v>
      </c>
      <c r="F17" s="52" t="s">
        <v>133</v>
      </c>
      <c r="G17" s="13"/>
      <c r="H17" s="53">
        <v>11090.46971</v>
      </c>
      <c r="I17" s="53">
        <v>863.44671</v>
      </c>
      <c r="J17" s="53"/>
      <c r="K17" s="53">
        <f t="shared" si="2"/>
        <v>863.44671</v>
      </c>
    </row>
    <row r="18" ht="24.95" customHeight="1" spans="1:11">
      <c r="A18" s="49" t="s">
        <v>133</v>
      </c>
      <c r="B18" s="50">
        <v>863.44671</v>
      </c>
      <c r="C18" s="51">
        <v>1025</v>
      </c>
      <c r="D18" s="45">
        <f t="shared" si="1"/>
        <v>-161.55329</v>
      </c>
      <c r="E18" s="46">
        <f t="shared" si="0"/>
        <v>-15.8</v>
      </c>
      <c r="F18" s="52" t="s">
        <v>134</v>
      </c>
      <c r="G18" s="13"/>
      <c r="H18" s="53">
        <v>5328.792859</v>
      </c>
      <c r="I18" s="53">
        <v>642.224746</v>
      </c>
      <c r="J18" s="53"/>
      <c r="K18" s="53">
        <f t="shared" si="2"/>
        <v>642.224746</v>
      </c>
    </row>
    <row r="19" ht="24.95" customHeight="1" spans="1:11">
      <c r="A19" s="49" t="s">
        <v>134</v>
      </c>
      <c r="B19" s="50">
        <v>642.224746</v>
      </c>
      <c r="C19" s="51">
        <v>1047</v>
      </c>
      <c r="D19" s="45">
        <f t="shared" si="1"/>
        <v>-404.775254</v>
      </c>
      <c r="E19" s="46">
        <f t="shared" si="0"/>
        <v>-38.7</v>
      </c>
      <c r="F19" s="52" t="s">
        <v>135</v>
      </c>
      <c r="G19" s="54"/>
      <c r="H19" s="53">
        <v>5649.60646</v>
      </c>
      <c r="I19" s="53">
        <v>185.972982</v>
      </c>
      <c r="J19" s="55"/>
      <c r="K19" s="53">
        <f t="shared" si="2"/>
        <v>185.972982</v>
      </c>
    </row>
    <row r="20" ht="24.95" customHeight="1" spans="1:11">
      <c r="A20" s="49" t="s">
        <v>135</v>
      </c>
      <c r="B20" s="50">
        <v>185.972982</v>
      </c>
      <c r="C20" s="51">
        <v>174</v>
      </c>
      <c r="D20" s="45">
        <f t="shared" si="1"/>
        <v>11.972982</v>
      </c>
      <c r="E20" s="46">
        <f t="shared" si="0"/>
        <v>6.9</v>
      </c>
      <c r="F20" s="52" t="s">
        <v>136</v>
      </c>
      <c r="G20" s="54"/>
      <c r="H20" s="53">
        <v>4638.091905</v>
      </c>
      <c r="I20" s="53">
        <v>446.524995</v>
      </c>
      <c r="J20" s="55"/>
      <c r="K20" s="53">
        <f t="shared" si="2"/>
        <v>446.524995</v>
      </c>
    </row>
    <row r="21" ht="24.95" customHeight="1" spans="1:11">
      <c r="A21" s="49" t="s">
        <v>137</v>
      </c>
      <c r="B21" s="50">
        <v>303.143564</v>
      </c>
      <c r="C21" s="51">
        <v>209</v>
      </c>
      <c r="D21" s="45">
        <f t="shared" si="1"/>
        <v>94.143564</v>
      </c>
      <c r="E21" s="46">
        <f t="shared" si="0"/>
        <v>45</v>
      </c>
      <c r="F21" s="52" t="s">
        <v>137</v>
      </c>
      <c r="G21" s="54"/>
      <c r="H21" s="53">
        <v>2214.985723</v>
      </c>
      <c r="I21" s="53">
        <v>303.143564</v>
      </c>
      <c r="J21" s="55"/>
      <c r="K21" s="53">
        <f t="shared" si="2"/>
        <v>303.143564</v>
      </c>
    </row>
    <row r="22" ht="24.95" customHeight="1" spans="1:11">
      <c r="A22" s="49" t="s">
        <v>138</v>
      </c>
      <c r="B22" s="50">
        <v>259.375616</v>
      </c>
      <c r="C22" s="51">
        <v>380</v>
      </c>
      <c r="D22" s="45">
        <f t="shared" si="1"/>
        <v>-120.624384</v>
      </c>
      <c r="E22" s="46">
        <f t="shared" si="0"/>
        <v>-31.7</v>
      </c>
      <c r="F22" s="52" t="s">
        <v>138</v>
      </c>
      <c r="G22" s="54"/>
      <c r="H22" s="53">
        <v>4577.797057</v>
      </c>
      <c r="I22" s="53">
        <v>259.375616</v>
      </c>
      <c r="J22" s="55"/>
      <c r="K22" s="53">
        <f t="shared" si="2"/>
        <v>259.375616</v>
      </c>
    </row>
    <row r="23" ht="24.95" customHeight="1" spans="1:11">
      <c r="A23" s="49" t="s">
        <v>139</v>
      </c>
      <c r="B23" s="50">
        <v>247.276365</v>
      </c>
      <c r="C23" s="51">
        <v>226</v>
      </c>
      <c r="D23" s="45">
        <f t="shared" si="1"/>
        <v>21.276365</v>
      </c>
      <c r="E23" s="46">
        <f t="shared" si="0"/>
        <v>9.4</v>
      </c>
      <c r="F23" s="52" t="s">
        <v>139</v>
      </c>
      <c r="G23" s="54"/>
      <c r="H23" s="53">
        <v>3769.029428</v>
      </c>
      <c r="I23" s="53">
        <v>247.276365</v>
      </c>
      <c r="J23" s="55"/>
      <c r="K23" s="53">
        <f t="shared" si="2"/>
        <v>247.276365</v>
      </c>
    </row>
    <row r="24" ht="24.95" customHeight="1" spans="1:11">
      <c r="A24" s="49" t="s">
        <v>141</v>
      </c>
      <c r="B24" s="50">
        <v>620.208429</v>
      </c>
      <c r="C24" s="51">
        <v>298</v>
      </c>
      <c r="D24" s="45">
        <f t="shared" si="1"/>
        <v>322.208429</v>
      </c>
      <c r="E24" s="46">
        <f t="shared" si="0"/>
        <v>108.1</v>
      </c>
      <c r="F24" s="52" t="s">
        <v>141</v>
      </c>
      <c r="G24" s="54"/>
      <c r="H24" s="53">
        <v>3222.038791</v>
      </c>
      <c r="I24" s="53">
        <v>620.208429</v>
      </c>
      <c r="J24" s="55"/>
      <c r="K24" s="53">
        <f t="shared" si="2"/>
        <v>620.208429</v>
      </c>
    </row>
    <row r="25" ht="24.95" customHeight="1" spans="1:11">
      <c r="A25" s="49" t="s">
        <v>142</v>
      </c>
      <c r="B25" s="50">
        <v>396.658186</v>
      </c>
      <c r="C25" s="51">
        <v>354</v>
      </c>
      <c r="D25" s="45">
        <f t="shared" si="1"/>
        <v>42.658186</v>
      </c>
      <c r="E25" s="46">
        <f t="shared" si="0"/>
        <v>12.1</v>
      </c>
      <c r="F25" s="52" t="s">
        <v>142</v>
      </c>
      <c r="G25" s="54"/>
      <c r="H25" s="53">
        <v>4109.889967</v>
      </c>
      <c r="I25" s="53">
        <v>396.658186</v>
      </c>
      <c r="J25" s="55"/>
      <c r="K25" s="53">
        <f t="shared" si="2"/>
        <v>396.658186</v>
      </c>
    </row>
    <row r="26" ht="24.95" customHeight="1" spans="1:11">
      <c r="A26" s="49" t="s">
        <v>143</v>
      </c>
      <c r="B26" s="50">
        <v>228.18396</v>
      </c>
      <c r="C26" s="51">
        <v>389</v>
      </c>
      <c r="D26" s="45">
        <f t="shared" si="1"/>
        <v>-160.81604</v>
      </c>
      <c r="E26" s="46">
        <f t="shared" si="0"/>
        <v>-41.3</v>
      </c>
      <c r="F26" s="52" t="s">
        <v>143</v>
      </c>
      <c r="G26" s="54"/>
      <c r="H26" s="55">
        <v>2026.1396</v>
      </c>
      <c r="I26" s="53">
        <v>227.10396</v>
      </c>
      <c r="J26" s="55">
        <f>0.2+0.88</f>
        <v>1.08</v>
      </c>
      <c r="K26" s="53">
        <f t="shared" si="2"/>
        <v>228.18396</v>
      </c>
    </row>
    <row r="27" ht="24.95" customHeight="1" spans="1:11">
      <c r="A27" s="49" t="s">
        <v>136</v>
      </c>
      <c r="B27" s="50">
        <v>446.524995</v>
      </c>
      <c r="C27" s="51">
        <v>454</v>
      </c>
      <c r="D27" s="45">
        <f t="shared" si="1"/>
        <v>-7.47500499999995</v>
      </c>
      <c r="E27" s="46">
        <f t="shared" si="0"/>
        <v>-1.6</v>
      </c>
      <c r="F27" s="52" t="s">
        <v>131</v>
      </c>
      <c r="G27" s="54"/>
      <c r="H27" s="53">
        <v>6042.758408</v>
      </c>
      <c r="I27" s="53">
        <v>496.413994</v>
      </c>
      <c r="J27" s="55"/>
      <c r="K27" s="53">
        <f t="shared" si="2"/>
        <v>496.413994</v>
      </c>
    </row>
    <row r="28" ht="24.95" customHeight="1" spans="1:11">
      <c r="A28" s="49" t="s">
        <v>144</v>
      </c>
      <c r="B28" s="50">
        <v>202.953515</v>
      </c>
      <c r="C28" s="51">
        <v>308</v>
      </c>
      <c r="D28" s="45">
        <f t="shared" si="1"/>
        <v>-105.046485</v>
      </c>
      <c r="E28" s="46">
        <f t="shared" si="0"/>
        <v>-34.1</v>
      </c>
      <c r="F28" s="52" t="s">
        <v>144</v>
      </c>
      <c r="G28" s="54"/>
      <c r="H28" s="53">
        <v>3103.233411</v>
      </c>
      <c r="I28" s="53">
        <v>202.953515</v>
      </c>
      <c r="J28" s="55"/>
      <c r="K28" s="53">
        <f t="shared" si="2"/>
        <v>202.953515</v>
      </c>
    </row>
    <row r="29" ht="24.95" customHeight="1" spans="1:11">
      <c r="A29" s="56" t="s">
        <v>146</v>
      </c>
      <c r="B29" s="50">
        <v>391.582464</v>
      </c>
      <c r="C29" s="51">
        <v>436</v>
      </c>
      <c r="D29" s="45">
        <f t="shared" si="1"/>
        <v>-44.417536</v>
      </c>
      <c r="E29" s="46">
        <f t="shared" si="0"/>
        <v>-10.2</v>
      </c>
      <c r="F29" s="52" t="s">
        <v>145</v>
      </c>
      <c r="G29" s="54"/>
      <c r="H29" s="53">
        <v>10963.13067</v>
      </c>
      <c r="I29" s="53">
        <v>397.553693</v>
      </c>
      <c r="J29" s="55"/>
      <c r="K29" s="53">
        <f t="shared" si="2"/>
        <v>397.553693</v>
      </c>
    </row>
    <row r="30" ht="24.95" customHeight="1" spans="1:11">
      <c r="A30" s="49" t="s">
        <v>145</v>
      </c>
      <c r="B30" s="50">
        <v>397.553693</v>
      </c>
      <c r="C30" s="51">
        <v>686</v>
      </c>
      <c r="D30" s="45">
        <f t="shared" si="1"/>
        <v>-288.446307</v>
      </c>
      <c r="E30" s="46">
        <f t="shared" si="0"/>
        <v>-42</v>
      </c>
      <c r="F30" s="52" t="s">
        <v>147</v>
      </c>
      <c r="G30" s="13"/>
      <c r="H30" s="53">
        <v>11844.46695</v>
      </c>
      <c r="I30" s="53">
        <v>663.64</v>
      </c>
      <c r="J30" s="53"/>
      <c r="K30" s="53">
        <f t="shared" si="2"/>
        <v>663.64</v>
      </c>
    </row>
    <row r="31" ht="24.95" customHeight="1" spans="1:11">
      <c r="A31" s="49" t="s">
        <v>149</v>
      </c>
      <c r="B31" s="50">
        <v>663.64</v>
      </c>
      <c r="C31" s="51">
        <v>772</v>
      </c>
      <c r="D31" s="45">
        <f t="shared" si="1"/>
        <v>-108.36</v>
      </c>
      <c r="E31" s="46">
        <f t="shared" si="0"/>
        <v>-14</v>
      </c>
      <c r="F31" s="52" t="s">
        <v>148</v>
      </c>
      <c r="G31" s="13"/>
      <c r="H31" s="53">
        <v>4587.441748</v>
      </c>
      <c r="I31" s="53">
        <v>323.526887</v>
      </c>
      <c r="J31" s="53"/>
      <c r="K31" s="53">
        <f t="shared" si="2"/>
        <v>323.526887</v>
      </c>
    </row>
    <row r="32" ht="24.95" customHeight="1" spans="1:11">
      <c r="A32" s="49" t="s">
        <v>148</v>
      </c>
      <c r="B32" s="50">
        <v>323.526887</v>
      </c>
      <c r="C32" s="51">
        <v>479</v>
      </c>
      <c r="D32" s="45">
        <f t="shared" si="1"/>
        <v>-155.473113</v>
      </c>
      <c r="E32" s="46">
        <f t="shared" si="0"/>
        <v>-32.5</v>
      </c>
      <c r="F32" s="52" t="s">
        <v>150</v>
      </c>
      <c r="G32" s="13"/>
      <c r="H32" s="53">
        <v>9192.923836</v>
      </c>
      <c r="I32" s="53">
        <v>759.32</v>
      </c>
      <c r="J32" s="53">
        <v>0.25</v>
      </c>
      <c r="K32" s="53">
        <f t="shared" si="2"/>
        <v>759.57</v>
      </c>
    </row>
    <row r="33" ht="24.95" customHeight="1" spans="1:13">
      <c r="A33" s="49" t="s">
        <v>151</v>
      </c>
      <c r="B33" s="50">
        <v>759.57</v>
      </c>
      <c r="C33" s="51">
        <v>652</v>
      </c>
      <c r="D33" s="45">
        <f t="shared" si="1"/>
        <v>107.57</v>
      </c>
      <c r="E33" s="46">
        <f t="shared" si="0"/>
        <v>16.5</v>
      </c>
      <c r="F33" s="52" t="s">
        <v>146</v>
      </c>
      <c r="G33" s="13"/>
      <c r="H33" s="53">
        <v>6546.269566</v>
      </c>
      <c r="I33" s="53">
        <v>391.582464</v>
      </c>
      <c r="J33" s="53"/>
      <c r="K33" s="53">
        <f t="shared" si="2"/>
        <v>391.582464</v>
      </c>
    </row>
    <row r="34" ht="24.95" customHeight="1" spans="1:13">
      <c r="A34" s="49" t="s">
        <v>152</v>
      </c>
      <c r="B34" s="50">
        <v>566.627819</v>
      </c>
      <c r="C34" s="51">
        <v>1127</v>
      </c>
      <c r="D34" s="45">
        <f t="shared" si="1"/>
        <v>-560.372181</v>
      </c>
      <c r="E34" s="46">
        <f t="shared" si="0"/>
        <v>-49.7</v>
      </c>
      <c r="F34" s="52" t="s">
        <v>152</v>
      </c>
      <c r="G34" s="13"/>
      <c r="H34" s="53">
        <v>9969.128564</v>
      </c>
      <c r="I34" s="53">
        <v>566.627819</v>
      </c>
      <c r="J34" s="53"/>
      <c r="K34" s="53">
        <f t="shared" si="2"/>
        <v>566.627819</v>
      </c>
    </row>
    <row r="35" s="28" customFormat="1" ht="24.95" customHeight="1" spans="1:13">
      <c r="A35" s="56" t="s">
        <v>162</v>
      </c>
      <c r="B35" s="51">
        <v>3962</v>
      </c>
      <c r="C35" s="51">
        <v>2206</v>
      </c>
      <c r="D35" s="45">
        <f t="shared" si="1"/>
        <v>1756</v>
      </c>
      <c r="E35" s="46">
        <f t="shared" si="0"/>
        <v>79.6</v>
      </c>
      <c r="F35" s="57"/>
    </row>
    <row r="36" spans="1:13">
      <c r="A36" s="35"/>
      <c r="B36" s="58"/>
      <c r="C36" s="58"/>
    </row>
    <row r="37" spans="1:13">
      <c r="B37" s="58"/>
      <c r="C37" s="58"/>
    </row>
    <row r="40" spans="1:13">
      <c r="L40" s="29" t="s">
        <v>163</v>
      </c>
      <c r="M40" s="29" t="s">
        <v>163</v>
      </c>
    </row>
    <row r="41" spans="1:13">
      <c r="L41" s="29" t="s">
        <v>154</v>
      </c>
      <c r="M41" s="29" t="s">
        <v>154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opLeftCell="A4" workbookViewId="0">
      <selection activeCell="E10" sqref="E10:E23"/>
    </sheetView>
  </sheetViews>
  <sheetFormatPr defaultColWidth="9" defaultRowHeight="14"/>
  <cols>
    <col min="1" max="1" width="35.6272727272727" style="1" customWidth="1"/>
    <col min="2" max="4" width="12.6272727272727" style="1" customWidth="1"/>
    <col min="5" max="5" width="18.6272727272727" style="2" customWidth="1"/>
    <col min="6" max="6" width="24.8727272727273" customWidth="1"/>
    <col min="7" max="8" width="9.24545454545455" customWidth="1"/>
    <col min="9" max="9" width="12.6272727272727" style="3"/>
  </cols>
  <sheetData>
    <row r="1" customFormat="1" ht="31.5" spans="1:9">
      <c r="A1" s="4" t="s">
        <v>164</v>
      </c>
      <c r="B1" s="4"/>
      <c r="C1" s="4"/>
      <c r="D1" s="4"/>
      <c r="E1" s="5"/>
      <c r="I1" s="3"/>
    </row>
    <row r="2" customFormat="1" ht="23.5" spans="1:9">
      <c r="A2" s="6"/>
      <c r="B2" s="6"/>
      <c r="C2" s="6"/>
      <c r="D2" s="6"/>
      <c r="E2" s="7"/>
      <c r="I2" s="3"/>
    </row>
    <row r="4" customFormat="1" spans="1:9">
      <c r="A4" s="8"/>
      <c r="B4" s="8"/>
      <c r="C4" s="8"/>
      <c r="D4" s="8"/>
      <c r="E4" s="9"/>
      <c r="I4" s="3"/>
    </row>
    <row r="5" customFormat="1" spans="1:9">
      <c r="A5" s="10" t="s">
        <v>6</v>
      </c>
      <c r="B5" s="10" t="s">
        <v>57</v>
      </c>
      <c r="C5" s="10"/>
      <c r="D5" s="10"/>
      <c r="E5" s="11"/>
      <c r="I5" s="3"/>
    </row>
    <row r="6" customFormat="1" spans="1:9">
      <c r="A6" s="10"/>
      <c r="B6" s="10" t="s">
        <v>55</v>
      </c>
      <c r="C6" s="12" t="s">
        <v>7</v>
      </c>
      <c r="D6" s="10" t="s">
        <v>61</v>
      </c>
      <c r="E6" s="11" t="s">
        <v>165</v>
      </c>
      <c r="I6" s="3"/>
    </row>
    <row r="7" spans="1:9">
      <c r="A7" s="10"/>
      <c r="B7" s="10"/>
      <c r="C7" s="10" t="s">
        <v>13</v>
      </c>
      <c r="D7" s="10"/>
      <c r="E7" s="11"/>
      <c r="F7" s="13"/>
      <c r="G7" s="13"/>
      <c r="H7" s="13"/>
      <c r="I7" s="14"/>
    </row>
    <row r="8" ht="14.5" spans="1:9">
      <c r="A8" s="15" t="s">
        <v>17</v>
      </c>
      <c r="B8" s="16">
        <f>SUM(B35,B9)</f>
        <v>1025078.2</v>
      </c>
      <c r="C8" s="16">
        <f>SUM(C35,C9)</f>
        <v>794597.2</v>
      </c>
      <c r="D8" s="16">
        <f>SUM(D35,D9)</f>
        <v>230481</v>
      </c>
      <c r="E8" s="17">
        <f>SUM(E35,E9)</f>
        <v>0</v>
      </c>
      <c r="F8" s="13" t="s">
        <v>166</v>
      </c>
      <c r="G8" s="13" t="s">
        <v>167</v>
      </c>
      <c r="H8" s="13" t="s">
        <v>168</v>
      </c>
      <c r="I8" s="14" t="s">
        <v>55</v>
      </c>
    </row>
    <row r="9" spans="1:9">
      <c r="A9" s="18" t="s">
        <v>65</v>
      </c>
      <c r="B9" s="16">
        <f t="shared" ref="B9:B23" si="0">SUM(C9,G9,F9,E9,D9)</f>
        <v>920242.2</v>
      </c>
      <c r="C9" s="16">
        <f>SUM(C10:C34)</f>
        <v>689761.2</v>
      </c>
      <c r="D9" s="16">
        <f>SUM(D10:D34)</f>
        <v>230481</v>
      </c>
      <c r="E9" s="19"/>
      <c r="F9" s="19"/>
      <c r="G9" s="19"/>
      <c r="H9" s="19"/>
      <c r="I9" s="20"/>
    </row>
    <row r="10" spans="1:9">
      <c r="A10" s="21" t="s">
        <v>66</v>
      </c>
      <c r="B10" s="16">
        <f t="shared" si="0"/>
        <v>96682.7</v>
      </c>
      <c r="C10" s="16">
        <v>90423.14</v>
      </c>
      <c r="D10" s="16">
        <v>4039</v>
      </c>
      <c r="E10" s="19"/>
      <c r="F10" s="19">
        <v>2220.56</v>
      </c>
      <c r="G10" s="22"/>
      <c r="H10" s="22">
        <v>643.2</v>
      </c>
      <c r="I10" s="20">
        <f>H10+F10+E10</f>
        <v>2863.76</v>
      </c>
    </row>
    <row r="11" spans="1:9">
      <c r="A11" s="21" t="s">
        <v>67</v>
      </c>
      <c r="B11" s="16">
        <f t="shared" si="0"/>
        <v>1142.3</v>
      </c>
      <c r="C11" s="16">
        <v>183.3</v>
      </c>
      <c r="D11" s="16">
        <v>959</v>
      </c>
      <c r="E11" s="19"/>
      <c r="F11" s="19"/>
      <c r="G11" s="22"/>
      <c r="H11" s="22"/>
      <c r="I11" s="20">
        <f t="shared" ref="I11:I32" si="1">H11+F11+E11</f>
        <v>0</v>
      </c>
    </row>
    <row r="12" spans="1:9">
      <c r="A12" s="21" t="s">
        <v>68</v>
      </c>
      <c r="B12" s="16">
        <f t="shared" si="0"/>
        <v>22182.01</v>
      </c>
      <c r="C12" s="16">
        <v>19309.61</v>
      </c>
      <c r="D12" s="16">
        <v>1361</v>
      </c>
      <c r="E12" s="19">
        <v>1511.4</v>
      </c>
      <c r="F12" s="19"/>
      <c r="G12" s="22"/>
      <c r="H12" s="22"/>
      <c r="I12" s="20">
        <f t="shared" si="1"/>
        <v>1511.4</v>
      </c>
    </row>
    <row r="13" spans="1:9">
      <c r="A13" s="21" t="s">
        <v>69</v>
      </c>
      <c r="B13" s="16">
        <f t="shared" si="0"/>
        <v>88846.45</v>
      </c>
      <c r="C13" s="16">
        <v>76104.48</v>
      </c>
      <c r="D13" s="16">
        <v>2124</v>
      </c>
      <c r="E13" s="19">
        <v>9136.16</v>
      </c>
      <c r="F13" s="19">
        <v>1481.81</v>
      </c>
      <c r="G13" s="22"/>
      <c r="H13" s="22"/>
      <c r="I13" s="20">
        <f t="shared" si="1"/>
        <v>10617.97</v>
      </c>
    </row>
    <row r="14" spans="1:9">
      <c r="A14" s="21" t="s">
        <v>70</v>
      </c>
      <c r="B14" s="16">
        <f t="shared" si="0"/>
        <v>172.23</v>
      </c>
      <c r="C14" s="16">
        <v>172.23</v>
      </c>
      <c r="D14" s="16"/>
      <c r="E14" s="19"/>
      <c r="F14" s="19"/>
      <c r="G14" s="22"/>
      <c r="H14" s="22"/>
      <c r="I14" s="20">
        <f t="shared" si="1"/>
        <v>0</v>
      </c>
    </row>
    <row r="15" spans="1:9">
      <c r="A15" s="21" t="s">
        <v>71</v>
      </c>
      <c r="B15" s="16">
        <f t="shared" si="0"/>
        <v>4834.17</v>
      </c>
      <c r="C15" s="16">
        <v>4279.14</v>
      </c>
      <c r="D15" s="16">
        <v>150</v>
      </c>
      <c r="E15" s="19">
        <v>405.03</v>
      </c>
      <c r="F15" s="19"/>
      <c r="G15" s="22"/>
      <c r="H15" s="22"/>
      <c r="I15" s="20">
        <f t="shared" si="1"/>
        <v>405.03</v>
      </c>
    </row>
    <row r="16" spans="1:9">
      <c r="A16" s="21" t="s">
        <v>72</v>
      </c>
      <c r="B16" s="16">
        <f t="shared" si="0"/>
        <v>167798.59</v>
      </c>
      <c r="C16" s="16">
        <v>138878.74</v>
      </c>
      <c r="D16" s="16">
        <v>3825</v>
      </c>
      <c r="E16" s="19">
        <v>23787</v>
      </c>
      <c r="F16" s="19">
        <v>1307.85</v>
      </c>
      <c r="G16" s="22"/>
      <c r="H16" s="22"/>
      <c r="I16" s="20">
        <f t="shared" si="1"/>
        <v>25094.85</v>
      </c>
    </row>
    <row r="17" spans="1:9">
      <c r="A17" s="21" t="s">
        <v>73</v>
      </c>
      <c r="B17" s="16">
        <f t="shared" si="0"/>
        <v>58407.96</v>
      </c>
      <c r="C17" s="16">
        <v>45483</v>
      </c>
      <c r="D17" s="16">
        <v>7004</v>
      </c>
      <c r="E17" s="19">
        <v>5920.96</v>
      </c>
      <c r="F17" s="19"/>
      <c r="G17" s="22"/>
      <c r="H17" s="22"/>
      <c r="I17" s="20">
        <f t="shared" si="1"/>
        <v>5920.96</v>
      </c>
    </row>
    <row r="18" spans="1:9">
      <c r="A18" s="21" t="s">
        <v>74</v>
      </c>
      <c r="B18" s="16">
        <f t="shared" si="0"/>
        <v>6514.3</v>
      </c>
      <c r="C18" s="16">
        <v>815.53</v>
      </c>
      <c r="D18" s="16">
        <v>5538</v>
      </c>
      <c r="E18" s="19">
        <v>160.77</v>
      </c>
      <c r="F18" s="19"/>
      <c r="G18" s="22"/>
      <c r="H18" s="22"/>
      <c r="I18" s="20">
        <f t="shared" si="1"/>
        <v>160.77</v>
      </c>
    </row>
    <row r="19" spans="1:9">
      <c r="A19" s="21" t="s">
        <v>75</v>
      </c>
      <c r="B19" s="16">
        <f t="shared" si="0"/>
        <v>96762.65</v>
      </c>
      <c r="C19" s="16">
        <v>86701.65</v>
      </c>
      <c r="D19" s="16">
        <v>10061</v>
      </c>
      <c r="E19" s="19"/>
      <c r="F19" s="19"/>
      <c r="G19" s="22"/>
      <c r="H19" s="22"/>
      <c r="I19" s="20">
        <f t="shared" si="1"/>
        <v>0</v>
      </c>
    </row>
    <row r="20" spans="1:9">
      <c r="A20" s="21" t="s">
        <v>76</v>
      </c>
      <c r="B20" s="16">
        <f t="shared" si="0"/>
        <v>149574.72</v>
      </c>
      <c r="C20" s="16">
        <v>60225.77</v>
      </c>
      <c r="D20" s="16">
        <v>61042</v>
      </c>
      <c r="E20" s="19">
        <v>22144.95</v>
      </c>
      <c r="F20" s="19">
        <v>6162</v>
      </c>
      <c r="G20" s="22"/>
      <c r="H20" s="22"/>
      <c r="I20" s="20">
        <f t="shared" si="1"/>
        <v>28306.95</v>
      </c>
    </row>
    <row r="21" spans="1:9">
      <c r="A21" s="21" t="s">
        <v>77</v>
      </c>
      <c r="B21" s="16">
        <f t="shared" si="0"/>
        <v>65899.3</v>
      </c>
      <c r="C21" s="16">
        <v>27039.3</v>
      </c>
      <c r="D21" s="16">
        <v>38860</v>
      </c>
      <c r="E21" s="19"/>
      <c r="F21" s="19"/>
      <c r="G21" s="22"/>
      <c r="H21" s="22"/>
      <c r="I21" s="20">
        <f t="shared" si="1"/>
        <v>0</v>
      </c>
    </row>
    <row r="22" spans="1:9">
      <c r="A22" s="23" t="s">
        <v>78</v>
      </c>
      <c r="B22" s="16">
        <f t="shared" si="0"/>
        <v>1283.58</v>
      </c>
      <c r="C22" s="16">
        <v>1262.58</v>
      </c>
      <c r="D22" s="16">
        <v>21</v>
      </c>
      <c r="E22" s="19"/>
      <c r="F22" s="19"/>
      <c r="G22" s="22"/>
      <c r="H22" s="22"/>
      <c r="I22" s="20">
        <f t="shared" si="1"/>
        <v>0</v>
      </c>
    </row>
    <row r="23" spans="1:9">
      <c r="A23" s="21" t="s">
        <v>79</v>
      </c>
      <c r="B23" s="16">
        <f t="shared" si="0"/>
        <v>254.81</v>
      </c>
      <c r="C23" s="16">
        <v>213.81</v>
      </c>
      <c r="D23" s="16">
        <v>11</v>
      </c>
      <c r="E23" s="19"/>
      <c r="F23" s="19">
        <v>30</v>
      </c>
      <c r="G23" s="22"/>
      <c r="H23" s="22"/>
      <c r="I23" s="20">
        <f t="shared" si="1"/>
        <v>30</v>
      </c>
    </row>
    <row r="24" spans="1:9">
      <c r="A24" s="21" t="s">
        <v>80</v>
      </c>
      <c r="B24" s="16"/>
      <c r="C24" s="16"/>
      <c r="D24" s="16"/>
      <c r="E24" s="19"/>
      <c r="F24" s="19"/>
      <c r="G24" s="22"/>
      <c r="H24" s="22"/>
      <c r="I24" s="20">
        <f t="shared" si="1"/>
        <v>0</v>
      </c>
    </row>
    <row r="25" spans="1:9">
      <c r="A25" s="21" t="s">
        <v>81</v>
      </c>
      <c r="B25" s="16"/>
      <c r="C25" s="16"/>
      <c r="D25" s="16"/>
      <c r="E25" s="19"/>
      <c r="F25" s="19"/>
      <c r="G25" s="22"/>
      <c r="H25" s="22"/>
      <c r="I25" s="20">
        <f t="shared" si="1"/>
        <v>0</v>
      </c>
    </row>
    <row r="26" spans="1:9">
      <c r="A26" s="21" t="s">
        <v>82</v>
      </c>
      <c r="B26" s="16">
        <f t="shared" ref="B26:B38" si="2">SUM(C26,G26,F26,E26,D26)</f>
        <v>17024.75</v>
      </c>
      <c r="C26" s="16">
        <v>3501.75</v>
      </c>
      <c r="D26" s="16">
        <v>13523</v>
      </c>
      <c r="E26" s="19"/>
      <c r="F26" s="19"/>
      <c r="G26" s="22"/>
      <c r="H26" s="22"/>
      <c r="I26" s="20">
        <f t="shared" si="1"/>
        <v>0</v>
      </c>
    </row>
    <row r="27" spans="1:9">
      <c r="A27" s="21" t="s">
        <v>83</v>
      </c>
      <c r="B27" s="16">
        <f t="shared" si="2"/>
        <v>33859.56</v>
      </c>
      <c r="C27" s="16">
        <v>31403.56</v>
      </c>
      <c r="D27" s="16">
        <v>2456</v>
      </c>
      <c r="E27" s="19"/>
      <c r="F27" s="19"/>
      <c r="G27" s="22"/>
      <c r="H27" s="22"/>
      <c r="I27" s="20">
        <f t="shared" si="1"/>
        <v>0</v>
      </c>
    </row>
    <row r="28" spans="1:9">
      <c r="A28" s="21" t="s">
        <v>84</v>
      </c>
      <c r="B28" s="16">
        <f t="shared" si="2"/>
        <v>791.5</v>
      </c>
      <c r="C28" s="16">
        <v>160.5</v>
      </c>
      <c r="D28" s="16">
        <v>631</v>
      </c>
      <c r="E28" s="19"/>
      <c r="F28" s="19"/>
      <c r="G28" s="22"/>
      <c r="H28" s="22"/>
      <c r="I28" s="20">
        <f t="shared" si="1"/>
        <v>0</v>
      </c>
    </row>
    <row r="29" spans="1:9">
      <c r="A29" s="21" t="s">
        <v>85</v>
      </c>
      <c r="B29" s="16">
        <f t="shared" si="2"/>
        <v>4439.11</v>
      </c>
      <c r="C29" s="16">
        <v>4396.11</v>
      </c>
      <c r="D29" s="16">
        <v>43</v>
      </c>
      <c r="E29" s="19"/>
      <c r="F29" s="19"/>
      <c r="G29" s="22"/>
      <c r="H29" s="22"/>
      <c r="I29" s="20">
        <f t="shared" si="1"/>
        <v>0</v>
      </c>
    </row>
    <row r="30" spans="1:9">
      <c r="A30" s="21" t="s">
        <v>63</v>
      </c>
      <c r="B30" s="16">
        <f t="shared" si="2"/>
        <v>7968</v>
      </c>
      <c r="C30" s="16">
        <v>7968</v>
      </c>
      <c r="D30" s="16"/>
      <c r="E30" s="19"/>
      <c r="F30" s="19"/>
      <c r="G30" s="22"/>
      <c r="H30" s="22"/>
      <c r="I30" s="20">
        <f t="shared" si="1"/>
        <v>0</v>
      </c>
    </row>
    <row r="31" spans="1:9">
      <c r="A31" s="21" t="s">
        <v>86</v>
      </c>
      <c r="B31" s="16">
        <f t="shared" si="2"/>
        <v>123816</v>
      </c>
      <c r="C31" s="16">
        <v>44983</v>
      </c>
      <c r="D31" s="16">
        <v>78833</v>
      </c>
      <c r="E31" s="19"/>
      <c r="F31" s="19"/>
      <c r="G31" s="22"/>
      <c r="H31" s="22"/>
      <c r="I31" s="20">
        <f t="shared" si="1"/>
        <v>0</v>
      </c>
    </row>
    <row r="32" spans="1:9">
      <c r="A32" s="21" t="s">
        <v>87</v>
      </c>
      <c r="B32" s="16">
        <f t="shared" si="2"/>
        <v>0</v>
      </c>
      <c r="C32" s="16"/>
      <c r="D32" s="16"/>
      <c r="E32" s="19"/>
      <c r="F32" s="22"/>
      <c r="G32" s="22"/>
      <c r="H32" s="22"/>
      <c r="I32" s="20">
        <f t="shared" si="1"/>
        <v>0</v>
      </c>
    </row>
    <row r="33" spans="1:9">
      <c r="A33" s="21" t="s">
        <v>88</v>
      </c>
      <c r="B33" s="16">
        <f t="shared" si="2"/>
        <v>46156</v>
      </c>
      <c r="C33" s="16">
        <v>46156</v>
      </c>
      <c r="D33" s="16"/>
      <c r="E33" s="17"/>
      <c r="F33" s="13"/>
      <c r="G33" s="13"/>
      <c r="H33" s="13"/>
      <c r="I33" s="14"/>
    </row>
    <row r="34" spans="1:9">
      <c r="A34" s="21" t="s">
        <v>89</v>
      </c>
      <c r="B34" s="16">
        <f t="shared" si="2"/>
        <v>100</v>
      </c>
      <c r="C34" s="16">
        <v>100</v>
      </c>
      <c r="D34" s="16"/>
      <c r="E34" s="17"/>
      <c r="F34" s="13"/>
      <c r="G34" s="13"/>
      <c r="H34" s="13"/>
      <c r="I34" s="14">
        <f>E34+F34+G34+H34</f>
        <v>0</v>
      </c>
    </row>
    <row r="35" customFormat="1" spans="1:9">
      <c r="A35" s="18" t="s">
        <v>90</v>
      </c>
      <c r="B35" s="16">
        <f t="shared" si="2"/>
        <v>104836</v>
      </c>
      <c r="C35" s="16">
        <v>104836</v>
      </c>
      <c r="D35" s="16"/>
      <c r="E35" s="17"/>
      <c r="I35" s="3"/>
    </row>
    <row r="36" customFormat="1" ht="28" spans="1:9">
      <c r="A36" s="24" t="s">
        <v>91</v>
      </c>
      <c r="B36" s="16">
        <f t="shared" si="2"/>
        <v>39307</v>
      </c>
      <c r="C36" s="16">
        <v>39307</v>
      </c>
      <c r="D36" s="16"/>
      <c r="E36" s="17"/>
      <c r="I36" s="3"/>
    </row>
    <row r="37" customFormat="1" spans="1:9">
      <c r="A37" s="21" t="s">
        <v>92</v>
      </c>
      <c r="B37" s="16">
        <f t="shared" si="2"/>
        <v>2000</v>
      </c>
      <c r="C37" s="16">
        <v>2000</v>
      </c>
      <c r="D37" s="16"/>
      <c r="E37" s="17"/>
      <c r="I37" s="3"/>
    </row>
    <row r="38" customFormat="1" spans="1:9">
      <c r="A38" s="21" t="s">
        <v>93</v>
      </c>
      <c r="B38" s="16">
        <f t="shared" si="2"/>
        <v>1200</v>
      </c>
      <c r="C38" s="16">
        <v>1200</v>
      </c>
      <c r="D38" s="16"/>
      <c r="E38" s="17"/>
      <c r="I38" s="3"/>
    </row>
    <row r="39" customFormat="1" spans="1:9">
      <c r="A39" s="21" t="s">
        <v>94</v>
      </c>
      <c r="B39" s="16"/>
      <c r="C39" s="16"/>
      <c r="D39" s="16"/>
      <c r="E39" s="17"/>
      <c r="I39" s="3"/>
    </row>
    <row r="40" customFormat="1" spans="1:9">
      <c r="A40" s="21" t="s">
        <v>95</v>
      </c>
      <c r="B40" s="16"/>
      <c r="C40" s="16"/>
      <c r="D40" s="16"/>
      <c r="E40" s="17"/>
      <c r="I40" s="3"/>
    </row>
    <row r="41" customFormat="1" spans="1:9">
      <c r="A41" s="21" t="s">
        <v>87</v>
      </c>
      <c r="B41" s="16">
        <f t="shared" ref="B41:B43" si="3">SUM(C41,G41,F41,E41,D41)</f>
        <v>0</v>
      </c>
      <c r="C41" s="16"/>
      <c r="D41" s="16"/>
      <c r="E41" s="17"/>
      <c r="I41" s="3"/>
    </row>
    <row r="42" spans="1:9">
      <c r="A42" s="21" t="s">
        <v>88</v>
      </c>
      <c r="B42" s="16">
        <f t="shared" si="3"/>
        <v>62025</v>
      </c>
      <c r="C42" s="16">
        <v>62025</v>
      </c>
    </row>
    <row r="43" spans="1:9">
      <c r="A43" s="21" t="s">
        <v>89</v>
      </c>
      <c r="B43" s="16">
        <f t="shared" si="3"/>
        <v>304</v>
      </c>
      <c r="C43" s="16">
        <v>304</v>
      </c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封皮</vt:lpstr>
      <vt:lpstr>收入</vt:lpstr>
      <vt:lpstr>支出</vt:lpstr>
      <vt:lpstr>经济分类</vt:lpstr>
      <vt:lpstr>乡镇收入</vt:lpstr>
      <vt:lpstr>当月完成情况表</vt:lpstr>
      <vt:lpstr>sheet2专项转移核对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2026-03-17T02:33:14Z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3E7A3C72203D4879B9AA69C8F544C663_13</vt:lpwstr>
  </property>
  <property fmtid="{D5CDD505-2E9C-101B-9397-08002B2CF9AE}" pid="4" name="CalculationRule">
    <vt:i4>0</vt:i4>
  </property>
</Properties>
</file>