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2专项转移核对" sheetId="15" r:id="rId7"/>
  </sheets>
  <definedNames>
    <definedName name="_xlnm._FilterDatabase" localSheetId="2" hidden="1">支出!$H$29:$H$29</definedName>
    <definedName name="_xlnm._FilterDatabase" localSheetId="1" hidden="1">收入!$D$12:$D$14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收入!$A$1:$G$44</definedName>
    <definedName name="_xlnm.Print_Area" localSheetId="4">乡镇收入!$A$1:$K$33</definedName>
    <definedName name="_xlnm.Print_Area" localSheetId="2">支出!$A$1:$M$43</definedName>
    <definedName name="_xlnm._FilterDatabase" localSheetId="3" hidden="1">经济分类!$4:$18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<sst xmlns="http://schemas.openxmlformats.org/spreadsheetml/2006/main" count="339" uniqueCount="169">
  <si>
    <t>2026年财政预算执行情况分析表</t>
  </si>
  <si>
    <t>（2026年4月）</t>
  </si>
  <si>
    <t xml:space="preserve"> </t>
  </si>
  <si>
    <t>庄河市财政局</t>
  </si>
  <si>
    <t>2026年3月份财政收入完成情况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</si>
  <si>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</si>
  <si>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</si>
  <si>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</si>
  <si>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</si>
  <si>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</si>
  <si>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</si>
  <si>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</si>
  <si>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</si>
  <si>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</si>
  <si>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</si>
  <si>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</si>
  <si>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</si>
  <si>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</si>
  <si>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</si>
  <si>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</si>
  <si>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</si>
  <si>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</si>
  <si>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</si>
  <si>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</si>
  <si>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</si>
  <si>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</si>
  <si>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</si>
  <si>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</si>
  <si>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</si>
  <si>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</si>
  <si>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</si>
  <si>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</si>
  <si>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</si>
  <si>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</si>
  <si>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</si>
  <si>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</si>
  <si>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</si>
  <si>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</si>
  <si>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</si>
  <si>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</si>
  <si>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</si>
  <si>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</si>
  <si>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</si>
  <si>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</si>
  <si>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</si>
  <si>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</si>
  <si>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</si>
  <si>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</si>
  <si>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</si>
  <si>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</si>
  <si>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</si>
  <si>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</si>
  <si>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</si>
  <si>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</si>
  <si>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本级</t>
  </si>
  <si>
    <t>合计</t>
  </si>
  <si>
    <t>2026年3月份财政支出情况（功能分类）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</si>
  <si>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</si>
  <si>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</si>
  <si>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</si>
  <si>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</si>
  <si>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</si>
  <si>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</si>
  <si>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</si>
  <si>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</si>
  <si>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</si>
  <si>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</si>
  <si>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</si>
  <si>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</si>
  <si>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</si>
  <si>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</si>
  <si>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</si>
  <si>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</si>
  <si>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</si>
  <si>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</si>
  <si>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</si>
  <si>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</si>
  <si>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</si>
  <si>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</si>
  <si>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</si>
  <si>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</si>
  <si>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</si>
  <si>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</si>
  <si>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</si>
  <si>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</si>
  <si>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</si>
  <si>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</si>
  <si>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</si>
  <si>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</si>
  <si>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</si>
  <si>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</si>
  <si>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其中：国有土地使用全出让收入安排的支出</t>
  </si>
  <si>
    <t>城市基础设施配套费安排的支出</t>
  </si>
  <si>
    <t>污水处理费安排的支出</t>
  </si>
  <si>
    <t>大中型水库移民后期扶持基金支出</t>
  </si>
  <si>
    <t>其他政府性基金及对应专项债务收入安排的支出</t>
  </si>
  <si>
    <t>八项支出</t>
  </si>
  <si>
    <t>十项民生</t>
  </si>
  <si>
    <t>民生占比</t>
  </si>
  <si>
    <t>2026年3月份一般公共预算支出经济分类表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</si>
  <si>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</si>
  <si>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</si>
  <si>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</si>
  <si>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</si>
  <si>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</si>
  <si>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</si>
  <si>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</si>
  <si>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</si>
  <si>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</si>
  <si>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</si>
  <si>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</si>
  <si>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</si>
  <si>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</si>
  <si>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</si>
  <si>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</si>
  <si>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2026年乡镇（街道、经济区）3月份一般公共预算收入完成情况表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</si>
  <si>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</si>
  <si>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</si>
  <si>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</si>
  <si>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</si>
  <si>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</si>
  <si>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</si>
  <si>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</si>
  <si>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</si>
  <si>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</si>
  <si>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新华街道</t>
  </si>
  <si>
    <t>兴达街道</t>
  </si>
  <si>
    <t>昌盛街道</t>
  </si>
  <si>
    <t>明阳街道</t>
  </si>
  <si>
    <t>青堆镇</t>
  </si>
  <si>
    <t>徐岭镇</t>
  </si>
  <si>
    <t>吴炉镇</t>
  </si>
  <si>
    <t>黑岛镇</t>
  </si>
  <si>
    <t>栗子房镇</t>
  </si>
  <si>
    <t>大营镇</t>
  </si>
  <si>
    <t>塔岭镇</t>
  </si>
  <si>
    <t>仙人洞镇</t>
  </si>
  <si>
    <t>蓉花山镇</t>
  </si>
  <si>
    <t>长岭镇</t>
  </si>
  <si>
    <t>荷花山镇</t>
  </si>
  <si>
    <t>荷花山</t>
  </si>
  <si>
    <t>城山镇</t>
  </si>
  <si>
    <t>光明山镇</t>
  </si>
  <si>
    <t>大郑镇</t>
  </si>
  <si>
    <t>王家镇</t>
  </si>
  <si>
    <t>鞍子山乡</t>
  </si>
  <si>
    <t>兰店乡</t>
  </si>
  <si>
    <t>太平岭</t>
  </si>
  <si>
    <t>步云山乡</t>
  </si>
  <si>
    <t>太平岭乡</t>
  </si>
  <si>
    <t>桂云花</t>
  </si>
  <si>
    <t>桂云花乡</t>
  </si>
  <si>
    <t>石城乡</t>
  </si>
  <si>
    <t>北黄海经开区</t>
  </si>
  <si>
    <t>2026年3月当月完成情况表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</si>
  <si>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</si>
  <si>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</si>
  <si>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</si>
  <si>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</si>
  <si>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市本级</t>
  </si>
  <si>
    <t>乡镇级</t>
  </si>
  <si>
    <t>北黄海经济区</t>
  </si>
  <si>
    <t>89</t>
  </si>
  <si>
    <t>24</t>
  </si>
  <si>
    <t>2024年1月份财政支出情况（功能分类）</t>
  </si>
  <si>
    <t>上级专项（事权）</t>
  </si>
  <si>
    <t>专项转移（一般公共服务等）</t>
  </si>
  <si>
    <t>退税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</si>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</sst>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#,##0_ "/>
    <numFmt numFmtId="178" formatCode="#,##0.0_ "/>
    <numFmt numFmtId="179" formatCode="0_ "/>
    <numFmt numFmtId="180" formatCode="#,##0.00_ "/>
    <numFmt numFmtId="181" formatCode="0.00_ "/>
    <numFmt numFmtId="182" formatCode="0.0_ "/>
  </numFmts>
  <fonts count="9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FABB7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0" borderId="14" applyNumberFormat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9" fillId="11" borderId="14" applyNumberFormat="0" applyAlignment="0" applyProtection="0">
      <alignment vertical="center"/>
    </xf>
    <xf numFmtId="0" fontId="50" fillId="12" borderId="16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11" borderId="15" applyNumberFormat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41" borderId="19" applyNumberFormat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4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8" fillId="11" borderId="14" applyNumberFormat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69" fillId="41" borderId="20" applyNumberFormat="0" applyAlignment="0" applyProtection="0">
      <alignment vertical="center"/>
    </xf>
    <xf numFmtId="0" fontId="68" fillId="11" borderId="14" applyNumberFormat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69" fillId="53" borderId="20" applyNumberFormat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60" fillId="11" borderId="15" applyNumberFormat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15" fillId="0" borderId="0"/>
    <xf numFmtId="0" fontId="59" fillId="49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69" fillId="41" borderId="20" applyNumberFormat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15" fillId="0" borderId="0"/>
    <xf numFmtId="0" fontId="59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5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9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2" fillId="41" borderId="19" applyNumberFormat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2" fillId="53" borderId="19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71" fillId="66" borderId="21" applyNumberFormat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3" fillId="12" borderId="16" applyNumberFormat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1" fillId="7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61" fillId="7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6" fillId="65" borderId="0" applyNumberFormat="0" applyBorder="0" applyAlignment="0" applyProtection="0">
      <alignment vertical="center"/>
    </xf>
    <xf numFmtId="0" fontId="65" fillId="74" borderId="0" applyNumberFormat="0" applyBorder="0" applyAlignment="0" applyProtection="0">
      <alignment vertical="center"/>
    </xf>
    <xf numFmtId="0" fontId="66" fillId="65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1" fillId="75" borderId="0" applyNumberFormat="0" applyBorder="0" applyAlignment="0" applyProtection="0">
      <alignment vertical="center"/>
    </xf>
    <xf numFmtId="0" fontId="61" fillId="76" borderId="0" applyNumberFormat="0" applyBorder="0" applyAlignment="0" applyProtection="0">
      <alignment vertical="center"/>
    </xf>
    <xf numFmtId="0" fontId="66" fillId="77" borderId="0" applyNumberFormat="0" applyBorder="0" applyAlignment="0" applyProtection="0">
      <alignment vertical="center"/>
    </xf>
    <xf numFmtId="0" fontId="15" fillId="0" borderId="0"/>
    <xf numFmtId="0" fontId="65" fillId="69" borderId="0" applyNumberFormat="0" applyBorder="0" applyAlignment="0" applyProtection="0">
      <alignment vertical="center"/>
    </xf>
    <xf numFmtId="0" fontId="66" fillId="77" borderId="0" applyNumberFormat="0" applyBorder="0" applyAlignment="0" applyProtection="0">
      <alignment vertical="center"/>
    </xf>
    <xf numFmtId="0" fontId="61" fillId="78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5" fillId="79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1" fillId="80" borderId="0" applyNumberFormat="0" applyBorder="0" applyAlignment="0" applyProtection="0">
      <alignment vertical="center"/>
    </xf>
    <xf numFmtId="0" fontId="61" fillId="81" borderId="0" applyNumberFormat="0" applyBorder="0" applyAlignment="0" applyProtection="0">
      <alignment vertical="center"/>
    </xf>
    <xf numFmtId="0" fontId="66" fillId="82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6" fillId="8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5" fillId="57" borderId="0" applyNumberFormat="0" applyBorder="0" applyAlignment="0" applyProtection="0">
      <alignment vertical="center"/>
    </xf>
    <xf numFmtId="0" fontId="61" fillId="83" borderId="0" applyNumberFormat="0" applyBorder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11" fillId="0" borderId="0"/>
    <xf numFmtId="0" fontId="46" fillId="0" borderId="31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1" fillId="84" borderId="33">
      <alignment horizontal="right" vertical="center"/>
    </xf>
    <xf numFmtId="0" fontId="8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86" fillId="10" borderId="14" applyNumberFormat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66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67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8" fillId="1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15" fillId="0" borderId="0"/>
    <xf numFmtId="0" fontId="61" fillId="16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71" fillId="66" borderId="21" applyNumberFormat="0" applyAlignment="0" applyProtection="0">
      <alignment vertical="center"/>
    </xf>
    <xf numFmtId="0" fontId="90" fillId="66" borderId="21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66" fillId="85" borderId="0" applyNumberFormat="0" applyBorder="0" applyAlignment="0" applyProtection="0">
      <alignment vertical="center"/>
    </xf>
    <xf numFmtId="0" fontId="66" fillId="8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6" fillId="74" borderId="0" applyNumberFormat="0" applyBorder="0" applyAlignment="0" applyProtection="0">
      <alignment vertical="center"/>
    </xf>
    <xf numFmtId="0" fontId="66" fillId="74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6" fillId="7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6" fillId="86" borderId="0" applyNumberFormat="0" applyBorder="0" applyAlignment="0" applyProtection="0">
      <alignment vertical="center"/>
    </xf>
    <xf numFmtId="0" fontId="15" fillId="0" borderId="0"/>
    <xf numFmtId="0" fontId="66" fillId="86" borderId="0" applyNumberFormat="0" applyBorder="0" applyAlignment="0" applyProtection="0">
      <alignment vertical="center"/>
    </xf>
    <xf numFmtId="0" fontId="65" fillId="8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93" fillId="57" borderId="19" applyNumberFormat="0" applyAlignment="0" applyProtection="0">
      <alignment vertical="center"/>
    </xf>
    <xf numFmtId="0" fontId="93" fillId="57" borderId="19" applyNumberFormat="0" applyAlignment="0" applyProtection="0">
      <alignment vertical="center"/>
    </xf>
    <xf numFmtId="0" fontId="86" fillId="10" borderId="14" applyNumberFormat="0" applyAlignment="0" applyProtection="0">
      <alignment vertical="center"/>
    </xf>
    <xf numFmtId="0" fontId="15" fillId="52" borderId="35" applyNumberFormat="0" applyFont="0" applyAlignment="0" applyProtection="0">
      <alignment vertical="center"/>
    </xf>
    <xf numFmtId="2" fontId="94" fillId="87" borderId="33">
      <alignment horizontal="right" vertical="center"/>
      <protection locked="0"/>
    </xf>
  </cellStyleXfs>
  <cellXfs count="1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7" fillId="0" borderId="1" xfId="0" applyFont="1" applyFill="1" applyBorder="1" applyAlignment="1">
      <alignment horizontal="left" vertical="center" indent="1"/>
    </xf>
    <xf numFmtId="0" fontId="0" fillId="3" borderId="1" xfId="0" applyFill="1" applyBorder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177" fontId="15" fillId="4" borderId="1" xfId="0" applyNumberFormat="1" applyFont="1" applyFill="1" applyBorder="1" applyAlignment="1" applyProtection="1">
      <alignment horizontal="center"/>
    </xf>
    <xf numFmtId="177" fontId="15" fillId="0" borderId="1" xfId="0" applyNumberFormat="1" applyFont="1" applyFill="1" applyBorder="1" applyAlignment="1" applyProtection="1">
      <alignment horizontal="center"/>
    </xf>
    <xf numFmtId="178" fontId="15" fillId="0" borderId="1" xfId="0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179" fontId="15" fillId="4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Fill="1" applyBorder="1">
      <alignment vertical="center"/>
    </xf>
    <xf numFmtId="180" fontId="0" fillId="0" borderId="1" xfId="0" applyNumberForma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181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181" fontId="10" fillId="2" borderId="0" xfId="0" applyNumberFormat="1" applyFont="1" applyFill="1" applyAlignment="1" applyProtection="1"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3" xfId="0" applyNumberFormat="1" applyFill="1" applyBorder="1" applyAlignment="1" applyProtection="1">
      <protection locked="0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181" fontId="0" fillId="2" borderId="0" xfId="0" applyNumberFormat="1" applyFill="1" applyAlignment="1" applyProtection="1">
      <alignment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9" fillId="2" borderId="4" xfId="0" applyNumberFormat="1" applyFont="1" applyFill="1" applyBorder="1" applyAlignment="1" applyProtection="1">
      <alignment horizontal="center" vertical="center"/>
      <protection locked="0"/>
    </xf>
    <xf numFmtId="49" fontId="20" fillId="2" borderId="1" xfId="0" applyNumberFormat="1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49" fontId="21" fillId="2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229" applyNumberFormat="1" applyFont="1" applyFill="1" applyBorder="1" applyProtection="1">
      <protection locked="0"/>
    </xf>
    <xf numFmtId="177" fontId="15" fillId="4" borderId="1" xfId="229" applyNumberFormat="1" applyFont="1" applyFill="1" applyBorder="1" applyProtection="1">
      <protection locked="0"/>
    </xf>
    <xf numFmtId="177" fontId="15" fillId="2" borderId="1" xfId="229" applyNumberFormat="1" applyFont="1" applyFill="1" applyBorder="1" applyProtection="1">
      <protection locked="0"/>
    </xf>
    <xf numFmtId="180" fontId="15" fillId="0" borderId="1" xfId="229" applyNumberFormat="1" applyFont="1" applyFill="1" applyBorder="1" applyProtection="1">
      <protection locked="0"/>
    </xf>
    <xf numFmtId="182" fontId="15" fillId="0" borderId="1" xfId="3" applyNumberFormat="1" applyFont="1" applyFill="1" applyBorder="1" applyAlignment="1" applyProtection="1">
      <alignment horizontal="center"/>
    </xf>
    <xf numFmtId="177" fontId="15" fillId="0" borderId="1" xfId="229" applyNumberFormat="1" applyFont="1" applyFill="1" applyBorder="1" applyAlignment="1" applyProtection="1">
      <alignment horizontal="center"/>
      <protection locked="0"/>
    </xf>
    <xf numFmtId="177" fontId="15" fillId="2" borderId="1" xfId="229" applyNumberFormat="1" applyFont="1" applyFill="1" applyBorder="1" applyAlignment="1" applyProtection="1">
      <alignment horizontal="center"/>
      <protection locked="0"/>
    </xf>
    <xf numFmtId="180" fontId="15" fillId="2" borderId="1" xfId="229" applyNumberFormat="1" applyFont="1" applyFill="1" applyBorder="1" applyProtection="1">
      <protection locked="0"/>
    </xf>
    <xf numFmtId="49" fontId="17" fillId="2" borderId="1" xfId="0" applyNumberFormat="1" applyFont="1" applyFill="1" applyBorder="1" applyAlignment="1" applyProtection="1">
      <alignment horizontal="center" vertical="center"/>
      <protection locked="0"/>
    </xf>
    <xf numFmtId="177" fontId="0" fillId="0" borderId="7" xfId="0" applyNumberFormat="1" applyFill="1" applyBorder="1" applyAlignment="1" applyProtection="1">
      <alignment horizontal="center"/>
      <protection locked="0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/>
    <xf numFmtId="0" fontId="0" fillId="2" borderId="0" xfId="0" applyFill="1" applyAlignment="1"/>
    <xf numFmtId="179" fontId="0" fillId="2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9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2" fillId="2" borderId="0" xfId="0" applyFont="1" applyFill="1" applyAlignment="1">
      <alignment vertical="center"/>
    </xf>
    <xf numFmtId="179" fontId="22" fillId="2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79" fontId="12" fillId="2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2" borderId="4" xfId="0" applyNumberFormat="1" applyFont="1" applyFill="1" applyBorder="1" applyAlignment="1" applyProtection="1">
      <alignment horizontal="center" vertical="center"/>
    </xf>
    <xf numFmtId="0" fontId="23" fillId="2" borderId="2" xfId="0" applyNumberFormat="1" applyFont="1" applyFill="1" applyBorder="1" applyAlignment="1" applyProtection="1">
      <alignment horizontal="center" vertical="center"/>
    </xf>
    <xf numFmtId="177" fontId="15" fillId="4" borderId="1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177" fontId="15" fillId="2" borderId="1" xfId="0" applyNumberFormat="1" applyFont="1" applyFill="1" applyBorder="1" applyAlignment="1" applyProtection="1">
      <alignment horizontal="right" vertical="center"/>
    </xf>
    <xf numFmtId="182" fontId="15" fillId="2" borderId="4" xfId="0" applyNumberFormat="1" applyFont="1" applyFill="1" applyBorder="1" applyAlignment="1" applyProtection="1">
      <alignment horizontal="right" vertical="center"/>
    </xf>
    <xf numFmtId="0" fontId="24" fillId="2" borderId="2" xfId="0" applyNumberFormat="1" applyFont="1" applyFill="1" applyBorder="1" applyAlignment="1" applyProtection="1">
      <alignment vertical="center"/>
    </xf>
    <xf numFmtId="182" fontId="15" fillId="2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7" fontId="27" fillId="0" borderId="1" xfId="0" applyNumberFormat="1" applyFont="1" applyBorder="1">
      <alignment vertical="center"/>
    </xf>
    <xf numFmtId="177" fontId="27" fillId="0" borderId="1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 applyProtection="1">
      <alignment horizontal="right" vertical="center"/>
    </xf>
    <xf numFmtId="3" fontId="22" fillId="6" borderId="10" xfId="0" applyNumberFormat="1" applyFont="1" applyFill="1" applyBorder="1" applyAlignment="1" applyProtection="1">
      <alignment horizontal="right" vertical="center"/>
    </xf>
    <xf numFmtId="177" fontId="4" fillId="4" borderId="1" xfId="0" applyNumberFormat="1" applyFont="1" applyFill="1" applyBorder="1">
      <alignment vertical="center"/>
    </xf>
    <xf numFmtId="177" fontId="27" fillId="0" borderId="1" xfId="0" applyNumberFormat="1" applyFont="1" applyFill="1" applyBorder="1">
      <alignment vertical="center"/>
    </xf>
    <xf numFmtId="3" fontId="22" fillId="0" borderId="1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9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0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4" borderId="1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182" fontId="4" fillId="2" borderId="1" xfId="0" applyNumberFormat="1" applyFont="1" applyFill="1" applyBorder="1" applyAlignment="1">
      <alignment horizontal="right" vertical="center"/>
    </xf>
    <xf numFmtId="182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1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4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>
      <alignment vertical="center"/>
    </xf>
    <xf numFmtId="3" fontId="22" fillId="7" borderId="10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left" vertical="center" indent="2"/>
    </xf>
    <xf numFmtId="3" fontId="22" fillId="8" borderId="10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182" fontId="4" fillId="0" borderId="1" xfId="0" applyNumberFormat="1" applyFont="1" applyFill="1" applyBorder="1" applyAlignment="1">
      <alignment horizontal="right" vertical="center"/>
    </xf>
    <xf numFmtId="3" fontId="32" fillId="4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1" fillId="0" borderId="0" xfId="0" applyFont="1" applyBorder="1" applyAlignment="1">
      <alignment horizontal="left" vertical="center" indent="1"/>
    </xf>
    <xf numFmtId="177" fontId="29" fillId="2" borderId="1" xfId="0" applyNumberFormat="1" applyFont="1" applyFill="1" applyBorder="1">
      <alignment vertical="center"/>
    </xf>
    <xf numFmtId="49" fontId="33" fillId="0" borderId="0" xfId="0" applyNumberFormat="1" applyFont="1" applyFill="1" applyAlignment="1" applyProtection="1">
      <alignment horizontal="center"/>
      <protection locked="0"/>
    </xf>
    <xf numFmtId="49" fontId="34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5" fillId="0" borderId="0" xfId="0" applyNumberFormat="1" applyFont="1" applyFill="1" applyAlignment="1" applyProtection="1">
      <alignment horizontal="centerContinuous"/>
      <protection locked="0"/>
    </xf>
    <xf numFmtId="49" fontId="36" fillId="0" borderId="0" xfId="0" applyNumberFormat="1" applyFont="1" applyFill="1" applyAlignment="1" applyProtection="1">
      <alignment horizontal="center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差_2019年1月王家镇经济分类支出月报" xfId="54"/>
    <cellStyle name="20% - 强调文字颜色 3 2 2" xfId="55"/>
    <cellStyle name="60% - 强调文字颜色 6 3 2" xfId="56"/>
    <cellStyle name="20% - 强调文字颜色 2 3 2" xfId="57"/>
    <cellStyle name="20% - 强调文字颜色 2 2 2" xfId="58"/>
    <cellStyle name="常规 6" xfId="59"/>
    <cellStyle name="60% - 强调文字颜色 2 3" xfId="60"/>
    <cellStyle name="解释性文本 2 2" xfId="61"/>
    <cellStyle name="强调文字颜色 1 2 3" xfId="62"/>
    <cellStyle name="60% - 强调文字颜色 2 2 2" xfId="63"/>
    <cellStyle name="好_YB12大营" xfId="64"/>
    <cellStyle name="计算 3 2" xfId="65"/>
    <cellStyle name="40% - 强调文字颜色 4 2" xfId="66"/>
    <cellStyle name="60% - 强调文字颜色 4 2 3" xfId="67"/>
    <cellStyle name="20% - 强调文字颜色 3 3" xfId="68"/>
    <cellStyle name="千位分隔 6 2" xfId="69"/>
    <cellStyle name="链接单元格 3" xfId="70"/>
    <cellStyle name="输出 2" xfId="71"/>
    <cellStyle name="计算 3" xfId="72"/>
    <cellStyle name="适中 2" xfId="73"/>
    <cellStyle name="20% - 强调文字颜色 3 3 2" xfId="74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表二___builtInStyle28" xfId="223"/>
    <cellStyle name="适中 3 2" xfId="224"/>
    <cellStyle name="常规 13" xfId="225"/>
    <cellStyle name="常规 17" xfId="226"/>
    <cellStyle name="常规 19" xfId="227"/>
    <cellStyle name="常规 2" xfId="228"/>
    <cellStyle name="常规 2 2" xfId="229"/>
    <cellStyle name="常规 2 2 2" xfId="230"/>
    <cellStyle name="常规 2 2 3" xfId="231"/>
    <cellStyle name="输入 3 2" xfId="232"/>
    <cellStyle name="常规 2 3" xfId="233"/>
    <cellStyle name="常规 2 4" xfId="234"/>
    <cellStyle name="强调文字颜色 4 2" xfId="235"/>
    <cellStyle name="常规 2 5" xfId="236"/>
    <cellStyle name="强调文字颜色 4 3" xfId="237"/>
    <cellStyle name="常规 2 6" xfId="238"/>
    <cellStyle name="常规 25" xfId="239"/>
    <cellStyle name="常规 3 4" xfId="240"/>
    <cellStyle name="好_YB15太平岭" xfId="241"/>
    <cellStyle name="常规 4 3" xfId="242"/>
    <cellStyle name="常规 69" xfId="243"/>
    <cellStyle name="常规 7" xfId="244"/>
    <cellStyle name="警告文本 3 2" xfId="245"/>
    <cellStyle name="常规 8" xfId="246"/>
    <cellStyle name="常规 9" xfId="247"/>
    <cellStyle name="好 2" xfId="248"/>
    <cellStyle name="好 2 2" xfId="249"/>
    <cellStyle name="好 3" xfId="250"/>
    <cellStyle name="好_2019年1月大营镇经济分类支出月报" xfId="251"/>
    <cellStyle name="好_2019年1月光明山镇经济分类支出月报" xfId="252"/>
    <cellStyle name="好_2019年1月兰店乡经济分类支出月报" xfId="253"/>
    <cellStyle name="好_2019年1月太平岭乡经济分类支出月报" xfId="254"/>
    <cellStyle name="链接单元格 2" xfId="255"/>
    <cellStyle name="好_2019年1月王家镇经济分类支出月报" xfId="256"/>
    <cellStyle name="常规 100 2 2" xfId="257"/>
    <cellStyle name="强调文字颜色 1 3" xfId="258"/>
    <cellStyle name="好_2019年1月仙人洞镇经济分类支出月报" xfId="259"/>
    <cellStyle name="好_YB04兰店" xfId="260"/>
    <cellStyle name="警告文本 3" xfId="261"/>
    <cellStyle name="好_YB06徐岭" xfId="262"/>
    <cellStyle name="好_YB22光明山" xfId="263"/>
    <cellStyle name="好_YB24石城" xfId="264"/>
    <cellStyle name="汇总 2" xfId="265"/>
    <cellStyle name="汇总 3" xfId="266"/>
    <cellStyle name="检查单元格 2 2" xfId="267"/>
    <cellStyle name="检查单元格 2 3" xfId="268"/>
    <cellStyle name="解释性文本 2" xfId="269"/>
    <cellStyle name="解释性文本 3" xfId="270"/>
    <cellStyle name="解释性文本 3 2" xfId="271"/>
    <cellStyle name="警告文本 2" xfId="272"/>
    <cellStyle name="警告文本 2 2" xfId="273"/>
    <cellStyle name="链接单元格 2 2" xfId="274"/>
    <cellStyle name="千位分隔 2" xfId="275"/>
    <cellStyle name="千位分隔 2 2" xfId="276"/>
    <cellStyle name="千位分隔 3 4" xfId="277"/>
    <cellStyle name="千位分隔 7" xfId="278"/>
    <cellStyle name="强调文字颜色 1 2" xfId="279"/>
    <cellStyle name="强调文字颜色 1 2 2" xfId="280"/>
    <cellStyle name="强调文字颜色 1 3 2" xfId="281"/>
    <cellStyle name="强调文字颜色 2 2" xfId="282"/>
    <cellStyle name="强调文字颜色 2 2 2" xfId="283"/>
    <cellStyle name="强调文字颜色 2 3" xfId="284"/>
    <cellStyle name="强调文字颜色 3 2" xfId="285"/>
    <cellStyle name="强调文字颜色 3 3" xfId="286"/>
    <cellStyle name="强调文字颜色 3 3 2" xfId="287"/>
    <cellStyle name="强调文字颜色 4 2 2" xfId="288"/>
    <cellStyle name="强调文字颜色 4 3 2" xfId="289"/>
    <cellStyle name="强调文字颜色 5 2" xfId="290"/>
    <cellStyle name="强调文字颜色 5 2 2" xfId="291"/>
    <cellStyle name="强调文字颜色 5 3" xfId="292"/>
    <cellStyle name="强调文字颜色 5 3 2" xfId="293"/>
    <cellStyle name="强调文字颜色 6 2" xfId="294"/>
    <cellStyle name="常规 100 2" xfId="295"/>
    <cellStyle name="强调文字颜色 6 2 2" xfId="296"/>
    <cellStyle name="强调文字颜色 6 2 3" xfId="297"/>
    <cellStyle name="强调文字颜色 6 3" xfId="298"/>
    <cellStyle name="强调文字颜色 6 3 2" xfId="299"/>
    <cellStyle name="适中 3" xfId="300"/>
    <cellStyle name="输入 2" xfId="301"/>
    <cellStyle name="输入 2 2" xfId="302"/>
    <cellStyle name="输入 3" xfId="303"/>
    <cellStyle name="注释 3" xfId="304"/>
    <cellStyle name="表二___builtInStyle80" xfId="30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abSelected="1" topLeftCell="A13" workbookViewId="0">
      <selection activeCell="A21" sqref="A21:Q21"/>
    </sheetView>
  </sheetViews>
  <sheetFormatPr defaultColWidth="9" defaultRowHeight="13.5"/>
  <cols>
    <col min="1" max="16384" width="9" style="29"/>
  </cols>
  <sheetData>
    <row r="2" ht="15" customHeight="1"/>
    <row r="3" ht="15" customHeight="1"/>
    <row r="12" ht="56.25" spans="1:17">
      <c r="A12" s="175" t="s">
        <v>0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</row>
    <row r="13" ht="19" customHeight="1" spans="1:17">
      <c r="A13" s="176"/>
      <c r="B13" s="177"/>
      <c r="C13" s="177"/>
      <c r="D13" s="177"/>
      <c r="E13" s="178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ht="56.25" spans="1:17">
      <c r="A14" s="176"/>
      <c r="B14" s="177"/>
      <c r="C14" s="177"/>
      <c r="D14" s="177"/>
      <c r="E14" s="178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ht="56.25" spans="1:17">
      <c r="A15" s="176"/>
      <c r="B15" s="177"/>
      <c r="C15" s="177"/>
      <c r="D15" s="177"/>
      <c r="E15" s="178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</row>
    <row r="16" ht="56.25" spans="1:17">
      <c r="A16" s="176"/>
      <c r="B16" s="177"/>
      <c r="C16" s="177"/>
      <c r="D16" s="177"/>
      <c r="E16" s="178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</row>
    <row r="21" ht="38.25" spans="1:17">
      <c r="A21" s="179" t="s">
        <v>1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</row>
    <row r="22" ht="38.25" spans="1:17">
      <c r="A22" s="180" t="s">
        <v>2</v>
      </c>
      <c r="B22" s="177"/>
      <c r="C22" s="177"/>
      <c r="D22" s="177"/>
      <c r="E22" s="177"/>
      <c r="F22" s="181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</row>
    <row r="23" ht="38.25" spans="1:17">
      <c r="A23" s="180"/>
      <c r="B23" s="177"/>
      <c r="C23" s="177"/>
      <c r="D23" s="177"/>
      <c r="E23" s="177"/>
      <c r="F23" s="181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</row>
    <row r="24" ht="38.25" spans="1:17">
      <c r="A24" s="180"/>
      <c r="B24" s="177"/>
      <c r="C24" s="177"/>
      <c r="D24" s="177"/>
      <c r="E24" s="177"/>
      <c r="F24" s="181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</row>
    <row r="25" ht="38.25" spans="1:17">
      <c r="A25" s="180"/>
      <c r="B25" s="177"/>
      <c r="C25" s="177"/>
      <c r="D25" s="177"/>
      <c r="E25" s="177"/>
      <c r="F25" s="181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</row>
    <row r="30" ht="45.75" spans="1:17">
      <c r="A30" s="182" t="s">
        <v>3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3" scale="56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showZeros="0" zoomScale="60" zoomScaleNormal="60" workbookViewId="0">
      <pane xSplit="2" ySplit="1" topLeftCell="C2" activePane="bottomRight" state="frozen"/>
      <selection/>
      <selection pane="topRight"/>
      <selection pane="bottomLeft"/>
      <selection pane="bottomRight" activeCell="B2" sqref="B$1:B$1048576"/>
    </sheetView>
  </sheetViews>
  <sheetFormatPr defaultColWidth="9" defaultRowHeight="22.5"/>
  <cols>
    <col min="1" max="1" width="45.125" style="142" customWidth="1"/>
    <col min="2" max="2" width="35.625" style="142" customWidth="1"/>
    <col min="3" max="4" width="35.625" style="143" customWidth="1"/>
    <col min="5" max="6" width="35.625" style="2" customWidth="1"/>
    <col min="7" max="7" width="35.625" style="142" customWidth="1"/>
    <col min="8" max="8" width="15.2416666666667" style="142"/>
    <col min="9" max="10" width="15.625" customWidth="1"/>
    <col min="11" max="11" width="9.625" style="142" customWidth="1"/>
    <col min="12" max="12" width="14.2416666666667" style="142" customWidth="1"/>
    <col min="13" max="16384" width="9" style="142"/>
  </cols>
  <sheetData>
    <row r="1" s="139" customFormat="1" ht="35.1" customHeight="1" spans="1:13">
      <c r="A1" s="144" t="s">
        <v>4</v>
      </c>
      <c r="B1" s="144"/>
      <c r="C1" s="144"/>
      <c r="D1" s="144"/>
      <c r="E1" s="144"/>
      <c r="F1" s="144"/>
      <c r="G1" s="144"/>
    </row>
    <row r="2" s="140" customFormat="1" ht="15" customHeight="1" spans="1:13">
      <c r="A2" s="145"/>
      <c r="B2" s="145"/>
      <c r="C2" s="7"/>
      <c r="D2" s="7"/>
      <c r="E2" s="7"/>
      <c r="F2" s="7"/>
      <c r="G2" s="145"/>
      <c r="I2" s="123"/>
      <c r="J2" s="123"/>
    </row>
    <row r="3" ht="15" customHeight="1" spans="1:13">
      <c r="A3" s="141"/>
      <c r="B3" s="141"/>
      <c r="C3" s="146"/>
      <c r="D3" s="146"/>
      <c r="E3" s="147"/>
      <c r="F3" s="147"/>
      <c r="G3" s="141"/>
      <c r="I3" s="148"/>
      <c r="J3" s="148"/>
    </row>
    <row r="4" ht="15" customHeight="1" spans="1:13">
      <c r="A4" s="149"/>
      <c r="B4" s="149"/>
      <c r="C4" s="150"/>
      <c r="D4" s="150"/>
      <c r="E4" s="9"/>
      <c r="F4" s="9"/>
      <c r="G4" s="149" t="s">
        <v>5</v>
      </c>
      <c r="I4" s="124"/>
      <c r="J4" s="124"/>
    </row>
    <row r="5" ht="20.1" customHeight="1" spans="1:13">
      <c r="A5" s="151" t="s">
        <v>6</v>
      </c>
      <c r="B5" s="151" t="s">
        <v>7</v>
      </c>
      <c r="C5" s="11" t="s">
        <v>8</v>
      </c>
      <c r="D5" s="11" t="s">
        <v>9</v>
      </c>
      <c r="E5" s="11" t="s">
        <v>10</v>
      </c>
      <c r="F5" s="11"/>
      <c r="G5" s="151" t="s">
        <v>11</v>
      </c>
      <c r="I5" s="126" t="s">
        <v>8</v>
      </c>
      <c r="J5" s="126"/>
      <c r="K5" s="151" t="s">
        <v>12</v>
      </c>
      <c r="L5" s="151"/>
    </row>
    <row r="6" ht="20.1" customHeight="1" spans="1:13">
      <c r="A6" s="151"/>
      <c r="B6" s="151" t="s">
        <v>13</v>
      </c>
      <c r="C6" s="11" t="s">
        <v>13</v>
      </c>
      <c r="D6" s="11" t="s">
        <v>13</v>
      </c>
      <c r="E6" s="11" t="s">
        <v>13</v>
      </c>
      <c r="F6" s="11"/>
      <c r="G6" s="151" t="s">
        <v>13</v>
      </c>
      <c r="I6" s="126" t="s">
        <v>13</v>
      </c>
      <c r="J6" s="126" t="s">
        <v>14</v>
      </c>
      <c r="K6" s="151" t="s">
        <v>13</v>
      </c>
      <c r="L6" s="151" t="s">
        <v>14</v>
      </c>
    </row>
    <row r="7" s="141" customFormat="1" ht="20.1" customHeight="1" spans="1:13">
      <c r="A7" s="151"/>
      <c r="B7" s="151"/>
      <c r="C7" s="11"/>
      <c r="D7" s="11"/>
      <c r="E7" s="152" t="s">
        <v>15</v>
      </c>
      <c r="F7" s="152" t="s">
        <v>16</v>
      </c>
      <c r="G7" s="151"/>
      <c r="I7" s="126"/>
      <c r="J7" s="126"/>
      <c r="K7" s="151"/>
      <c r="L7" s="151"/>
    </row>
    <row r="8" ht="20.1" customHeight="1" spans="1:13">
      <c r="A8" s="151" t="s">
        <v>17</v>
      </c>
      <c r="B8" s="153">
        <f>B9+B41</f>
        <v>682736</v>
      </c>
      <c r="C8" s="154">
        <f>C9+C41</f>
        <v>210387</v>
      </c>
      <c r="D8" s="17">
        <v>290699</v>
      </c>
      <c r="E8" s="155">
        <f>SUM(E9,E41)</f>
        <v>-80312</v>
      </c>
      <c r="F8" s="156">
        <f>IF(D8=0,,ROUND(E8/D8*100,1))</f>
        <v>-27.6</v>
      </c>
      <c r="G8" s="157">
        <f>IF(B8=0,,ROUND(C8/B8*100,1))</f>
        <v>30.8</v>
      </c>
      <c r="I8" s="129">
        <f>SUM(I9,I41)</f>
        <v>653960</v>
      </c>
      <c r="J8" s="129">
        <f>SUM(J9,J41)</f>
        <v>548526</v>
      </c>
      <c r="K8" s="129">
        <f>SUM(K9,K41)</f>
        <v>61632</v>
      </c>
      <c r="L8" s="158">
        <f t="shared" ref="L8" si="0">SUM(L9,L41)</f>
        <v>0</v>
      </c>
    </row>
    <row r="9" ht="13.5" spans="1:13">
      <c r="A9" s="159" t="s">
        <v>18</v>
      </c>
      <c r="B9" s="153">
        <f>B11+B25</f>
        <v>576600</v>
      </c>
      <c r="C9" s="154">
        <f>C11+C25</f>
        <v>205837</v>
      </c>
      <c r="D9" s="158">
        <v>290132</v>
      </c>
      <c r="E9" s="155">
        <f>SUM(E10)</f>
        <v>-84295</v>
      </c>
      <c r="F9" s="156">
        <f t="shared" ref="F9:F44" si="1">IF(D9=0,,ROUND(E9/D9*100,1))</f>
        <v>-29.1</v>
      </c>
      <c r="G9" s="157">
        <f t="shared" ref="G9:G15" si="2">IF(B9=0,,ROUND(C9/B9*100,1))</f>
        <v>35.7</v>
      </c>
      <c r="I9" s="129">
        <f>SUM(I10)</f>
        <v>572293</v>
      </c>
      <c r="J9" s="129">
        <f>SUM(J10)</f>
        <v>466859</v>
      </c>
      <c r="K9" s="130">
        <f>SUM(K10)</f>
        <v>42209</v>
      </c>
      <c r="L9" s="158">
        <f t="shared" ref="L9" si="3">SUM(L10)</f>
        <v>0</v>
      </c>
      <c r="M9" s="142">
        <f>I9-J9</f>
        <v>105434</v>
      </c>
    </row>
    <row r="10" ht="20" customHeight="1" spans="1:13">
      <c r="A10" s="160" t="s">
        <v>19</v>
      </c>
      <c r="B10" s="153">
        <f>B11+B25</f>
        <v>576600</v>
      </c>
      <c r="C10" s="154">
        <f>C11+C25</f>
        <v>205837</v>
      </c>
      <c r="D10" s="17">
        <v>290132</v>
      </c>
      <c r="E10" s="155">
        <f>SUM(E11,E25)</f>
        <v>-84295</v>
      </c>
      <c r="F10" s="156">
        <f t="shared" si="1"/>
        <v>-29.1</v>
      </c>
      <c r="G10" s="157">
        <f t="shared" si="2"/>
        <v>35.7</v>
      </c>
      <c r="I10" s="129">
        <f>SUM(I11,I25)</f>
        <v>572293</v>
      </c>
      <c r="J10" s="129">
        <f>SUM(J11,J25)</f>
        <v>466859</v>
      </c>
      <c r="K10" s="130">
        <f>SUM(K11,K25)</f>
        <v>42209</v>
      </c>
      <c r="L10" s="158">
        <f>SUM(L11,L25)</f>
        <v>0</v>
      </c>
    </row>
    <row r="11" ht="20.1" customHeight="1" spans="1:13">
      <c r="A11" s="161" t="s">
        <v>20</v>
      </c>
      <c r="B11" s="153">
        <f>SUM(B12:B24)</f>
        <v>211737</v>
      </c>
      <c r="C11" s="154">
        <f>SUM(C12:C24)</f>
        <v>61471</v>
      </c>
      <c r="D11" s="158">
        <v>64080</v>
      </c>
      <c r="E11" s="155">
        <f>SUM(E12:E24)</f>
        <v>-2609</v>
      </c>
      <c r="F11" s="156">
        <f t="shared" si="1"/>
        <v>-4.1</v>
      </c>
      <c r="G11" s="157">
        <f t="shared" si="2"/>
        <v>29</v>
      </c>
      <c r="I11" s="129">
        <f>SUM(I12:I24)</f>
        <v>142454</v>
      </c>
      <c r="J11" s="129">
        <f>SUM(J12:J24)</f>
        <v>38044</v>
      </c>
      <c r="K11" s="129">
        <f>SUM(K12:K24)</f>
        <v>37642</v>
      </c>
      <c r="L11" s="158">
        <f t="shared" ref="L11" si="4">SUM(L12:L24)</f>
        <v>0</v>
      </c>
    </row>
    <row r="12" ht="20.1" customHeight="1" spans="1:13">
      <c r="A12" s="162" t="s">
        <v>21</v>
      </c>
      <c r="B12" s="153">
        <v>139144</v>
      </c>
      <c r="C12" s="163">
        <v>42007</v>
      </c>
      <c r="D12" s="164">
        <v>42015</v>
      </c>
      <c r="E12" s="155">
        <f>C12-D12</f>
        <v>-8</v>
      </c>
      <c r="F12" s="156">
        <f t="shared" si="1"/>
        <v>0</v>
      </c>
      <c r="G12" s="157">
        <f t="shared" si="2"/>
        <v>30.2</v>
      </c>
      <c r="I12" s="129">
        <v>97146</v>
      </c>
      <c r="J12" s="129">
        <v>11431</v>
      </c>
      <c r="K12" s="131">
        <v>20815</v>
      </c>
      <c r="L12" s="158"/>
    </row>
    <row r="13" ht="19" customHeight="1" spans="1:13">
      <c r="A13" s="162" t="s">
        <v>22</v>
      </c>
      <c r="B13" s="153">
        <v>19008</v>
      </c>
      <c r="C13" s="163">
        <v>4759</v>
      </c>
      <c r="D13" s="164">
        <v>5348</v>
      </c>
      <c r="E13" s="155">
        <f t="shared" ref="E13:E24" si="5">C13-D13</f>
        <v>-589</v>
      </c>
      <c r="F13" s="156">
        <f t="shared" si="1"/>
        <v>-11</v>
      </c>
      <c r="G13" s="157">
        <f t="shared" si="2"/>
        <v>25</v>
      </c>
      <c r="I13" s="129">
        <v>10449</v>
      </c>
      <c r="J13" s="129">
        <v>975</v>
      </c>
      <c r="K13" s="131">
        <v>4787</v>
      </c>
      <c r="L13" s="158"/>
    </row>
    <row r="14" ht="20.1" customHeight="1" spans="1:13">
      <c r="A14" s="162" t="s">
        <v>23</v>
      </c>
      <c r="B14" s="153">
        <v>7255</v>
      </c>
      <c r="C14" s="163">
        <v>2608</v>
      </c>
      <c r="D14" s="164">
        <v>4134</v>
      </c>
      <c r="E14" s="155">
        <f t="shared" si="5"/>
        <v>-1526</v>
      </c>
      <c r="F14" s="156">
        <f t="shared" si="1"/>
        <v>-36.9</v>
      </c>
      <c r="G14" s="157">
        <f t="shared" si="2"/>
        <v>35.9</v>
      </c>
      <c r="I14" s="129">
        <v>4112</v>
      </c>
      <c r="J14" s="129">
        <v>1141</v>
      </c>
      <c r="K14" s="131">
        <v>1598</v>
      </c>
      <c r="L14" s="158"/>
    </row>
    <row r="15" ht="20.1" customHeight="1" spans="1:13">
      <c r="A15" s="162" t="s">
        <v>24</v>
      </c>
      <c r="B15" s="153">
        <v>3015</v>
      </c>
      <c r="C15" s="163">
        <v>1225</v>
      </c>
      <c r="D15" s="164">
        <v>355</v>
      </c>
      <c r="E15" s="155">
        <f t="shared" si="5"/>
        <v>870</v>
      </c>
      <c r="F15" s="156">
        <f t="shared" si="1"/>
        <v>245.1</v>
      </c>
      <c r="G15" s="157">
        <f t="shared" si="2"/>
        <v>40.6</v>
      </c>
      <c r="I15" s="129">
        <v>1466</v>
      </c>
      <c r="J15" s="129">
        <v>4</v>
      </c>
      <c r="K15" s="131">
        <v>5</v>
      </c>
      <c r="L15" s="158"/>
    </row>
    <row r="16" ht="20.1" customHeight="1" spans="1:13">
      <c r="A16" s="162" t="s">
        <v>25</v>
      </c>
      <c r="B16" s="153">
        <v>9500</v>
      </c>
      <c r="C16" s="163">
        <v>3123</v>
      </c>
      <c r="D16" s="164">
        <v>2698</v>
      </c>
      <c r="E16" s="155">
        <f t="shared" si="5"/>
        <v>425</v>
      </c>
      <c r="F16" s="156">
        <f t="shared" si="1"/>
        <v>15.8</v>
      </c>
      <c r="G16" s="157">
        <f t="shared" ref="G16:G44" si="6">IF(B16=0,,ROUND(C16/B16*100,1))</f>
        <v>32.9</v>
      </c>
      <c r="I16" s="129">
        <v>9188</v>
      </c>
      <c r="J16" s="129">
        <v>9041</v>
      </c>
      <c r="K16" s="165">
        <v>3196</v>
      </c>
      <c r="L16" s="158"/>
    </row>
    <row r="17" ht="20.1" customHeight="1" spans="1:12">
      <c r="A17" s="162" t="s">
        <v>26</v>
      </c>
      <c r="B17" s="153">
        <v>9572</v>
      </c>
      <c r="C17" s="163">
        <v>3360</v>
      </c>
      <c r="D17" s="164">
        <v>3519</v>
      </c>
      <c r="E17" s="155">
        <f t="shared" si="5"/>
        <v>-159</v>
      </c>
      <c r="F17" s="156">
        <f t="shared" si="1"/>
        <v>-4.5</v>
      </c>
      <c r="G17" s="157">
        <f t="shared" si="6"/>
        <v>35.1</v>
      </c>
      <c r="I17" s="129">
        <v>3764</v>
      </c>
      <c r="J17" s="129">
        <v>1515</v>
      </c>
      <c r="K17" s="165">
        <v>1012</v>
      </c>
      <c r="L17" s="158"/>
    </row>
    <row r="18" ht="20.1" customHeight="1" spans="1:12">
      <c r="A18" s="162" t="s">
        <v>27</v>
      </c>
      <c r="B18" s="153">
        <v>5336</v>
      </c>
      <c r="C18" s="163">
        <v>1497</v>
      </c>
      <c r="D18" s="164">
        <v>1570</v>
      </c>
      <c r="E18" s="155">
        <f t="shared" si="5"/>
        <v>-73</v>
      </c>
      <c r="F18" s="156">
        <f t="shared" si="1"/>
        <v>-4.6</v>
      </c>
      <c r="G18" s="157">
        <f t="shared" si="6"/>
        <v>28.1</v>
      </c>
      <c r="I18" s="129">
        <v>2949</v>
      </c>
      <c r="J18" s="129">
        <v>2842</v>
      </c>
      <c r="K18" s="165">
        <v>2883</v>
      </c>
      <c r="L18" s="158"/>
    </row>
    <row r="19" ht="20.1" customHeight="1" spans="1:12">
      <c r="A19" s="162" t="s">
        <v>28</v>
      </c>
      <c r="B19" s="153">
        <v>13246</v>
      </c>
      <c r="C19" s="163">
        <v>2145</v>
      </c>
      <c r="D19" s="164">
        <v>3133</v>
      </c>
      <c r="E19" s="155">
        <f t="shared" si="5"/>
        <v>-988</v>
      </c>
      <c r="F19" s="156">
        <f t="shared" si="1"/>
        <v>-31.5</v>
      </c>
      <c r="G19" s="157">
        <f t="shared" si="6"/>
        <v>16.2</v>
      </c>
      <c r="I19" s="129">
        <v>2615</v>
      </c>
      <c r="J19" s="129">
        <v>2354</v>
      </c>
      <c r="K19" s="165">
        <v>1782</v>
      </c>
      <c r="L19" s="158"/>
    </row>
    <row r="20" ht="20.1" customHeight="1" spans="1:12">
      <c r="A20" s="162" t="s">
        <v>29</v>
      </c>
      <c r="B20" s="153">
        <v>425</v>
      </c>
      <c r="C20" s="163">
        <v>-413</v>
      </c>
      <c r="D20" s="164">
        <v>121</v>
      </c>
      <c r="E20" s="155">
        <f t="shared" si="5"/>
        <v>-534</v>
      </c>
      <c r="F20" s="156">
        <f t="shared" si="1"/>
        <v>-441.3</v>
      </c>
      <c r="G20" s="157">
        <f t="shared" si="6"/>
        <v>-97.2</v>
      </c>
      <c r="I20" s="129">
        <v>2061</v>
      </c>
      <c r="J20" s="129">
        <v>2061</v>
      </c>
      <c r="K20" s="165">
        <v>51</v>
      </c>
      <c r="L20" s="158"/>
    </row>
    <row r="21" ht="20.1" customHeight="1" spans="1:12">
      <c r="A21" s="166" t="s">
        <v>30</v>
      </c>
      <c r="B21" s="153">
        <v>1420</v>
      </c>
      <c r="C21" s="163">
        <v>47</v>
      </c>
      <c r="D21" s="164">
        <v>84</v>
      </c>
      <c r="E21" s="155">
        <f t="shared" si="5"/>
        <v>-37</v>
      </c>
      <c r="F21" s="156">
        <f t="shared" si="1"/>
        <v>-44</v>
      </c>
      <c r="G21" s="157">
        <f t="shared" si="6"/>
        <v>3.3</v>
      </c>
      <c r="I21" s="129">
        <v>50</v>
      </c>
      <c r="J21" s="129">
        <v>50</v>
      </c>
      <c r="K21" s="165">
        <v>0</v>
      </c>
      <c r="L21" s="158"/>
    </row>
    <row r="22" ht="20.1" customHeight="1" spans="1:12">
      <c r="A22" s="162" t="s">
        <v>31</v>
      </c>
      <c r="B22" s="153">
        <v>2826</v>
      </c>
      <c r="C22" s="163">
        <v>749</v>
      </c>
      <c r="D22" s="164">
        <v>969</v>
      </c>
      <c r="E22" s="155">
        <f t="shared" si="5"/>
        <v>-220</v>
      </c>
      <c r="F22" s="156">
        <f t="shared" si="1"/>
        <v>-22.7</v>
      </c>
      <c r="G22" s="157">
        <f t="shared" si="6"/>
        <v>26.5</v>
      </c>
      <c r="I22" s="129">
        <v>8379</v>
      </c>
      <c r="J22" s="129">
        <v>6355</v>
      </c>
      <c r="K22" s="167">
        <v>1489</v>
      </c>
      <c r="L22" s="158"/>
    </row>
    <row r="23" ht="20.1" customHeight="1" spans="1:12">
      <c r="A23" s="162" t="s">
        <v>32</v>
      </c>
      <c r="B23" s="153">
        <v>990</v>
      </c>
      <c r="C23" s="163">
        <v>364</v>
      </c>
      <c r="D23" s="164">
        <v>134</v>
      </c>
      <c r="E23" s="155">
        <f t="shared" si="5"/>
        <v>230</v>
      </c>
      <c r="F23" s="156">
        <f t="shared" si="1"/>
        <v>171.6</v>
      </c>
      <c r="G23" s="157">
        <f t="shared" si="6"/>
        <v>36.8</v>
      </c>
      <c r="I23" s="129">
        <v>269</v>
      </c>
      <c r="J23" s="129">
        <v>269</v>
      </c>
      <c r="K23" s="167">
        <v>24</v>
      </c>
      <c r="L23" s="158"/>
    </row>
    <row r="24" ht="20.1" customHeight="1" spans="1:12">
      <c r="A24" s="162" t="s">
        <v>33</v>
      </c>
      <c r="B24" s="153"/>
      <c r="C24" s="163"/>
      <c r="D24" s="164"/>
      <c r="E24" s="155">
        <f t="shared" si="5"/>
        <v>0</v>
      </c>
      <c r="F24" s="156">
        <f t="shared" si="1"/>
        <v>0</v>
      </c>
      <c r="G24" s="157">
        <f t="shared" si="6"/>
        <v>0</v>
      </c>
      <c r="I24" s="129">
        <v>6</v>
      </c>
      <c r="J24" s="129">
        <v>6</v>
      </c>
      <c r="K24" s="158"/>
      <c r="L24" s="158"/>
    </row>
    <row r="25" ht="24" customHeight="1" spans="1:12">
      <c r="A25" s="161" t="s">
        <v>34</v>
      </c>
      <c r="B25" s="153">
        <f>B26+B30+B31+B34+B36+B37</f>
        <v>364863</v>
      </c>
      <c r="C25" s="154">
        <f>C26+C30+C31+C34+C36+C37</f>
        <v>144366</v>
      </c>
      <c r="D25" s="164">
        <v>226052</v>
      </c>
      <c r="E25" s="153">
        <f>SUM(E26,E30,E31,E33:E37)</f>
        <v>-81686</v>
      </c>
      <c r="F25" s="156">
        <f t="shared" si="1"/>
        <v>-36.1</v>
      </c>
      <c r="G25" s="157">
        <f t="shared" si="6"/>
        <v>39.6</v>
      </c>
      <c r="I25" s="129">
        <f>SUM(I26,I30,I31,I33:I37)</f>
        <v>429839</v>
      </c>
      <c r="J25" s="129">
        <f>SUM(J26,J30,J31,J33:J37)</f>
        <v>428815</v>
      </c>
      <c r="K25" s="129">
        <f>SUM(K26,K30,K31,K33:K37)</f>
        <v>4567</v>
      </c>
      <c r="L25" s="158">
        <f t="shared" ref="L25" si="7">SUM(L26,L30,L31,L33:L37)</f>
        <v>0</v>
      </c>
    </row>
    <row r="26" ht="20.1" customHeight="1" spans="1:12">
      <c r="A26" s="162" t="s">
        <v>35</v>
      </c>
      <c r="B26" s="153">
        <v>12000</v>
      </c>
      <c r="C26" s="163">
        <v>4825</v>
      </c>
      <c r="D26" s="164">
        <v>3030</v>
      </c>
      <c r="E26" s="155">
        <f>C26-D26</f>
        <v>1795</v>
      </c>
      <c r="F26" s="156">
        <f t="shared" si="1"/>
        <v>59.2</v>
      </c>
      <c r="G26" s="157">
        <f t="shared" si="6"/>
        <v>40.2</v>
      </c>
      <c r="I26" s="129">
        <v>10804</v>
      </c>
      <c r="J26" s="129">
        <v>10707</v>
      </c>
      <c r="K26" s="131">
        <v>2306</v>
      </c>
      <c r="L26" s="158"/>
    </row>
    <row r="27" s="1" customFormat="1" ht="20.1" customHeight="1" spans="1:12">
      <c r="A27" s="168" t="s">
        <v>36</v>
      </c>
      <c r="B27" s="153">
        <v>7200</v>
      </c>
      <c r="C27" s="163">
        <v>1904</v>
      </c>
      <c r="D27" s="164">
        <v>1795</v>
      </c>
      <c r="E27" s="155">
        <f t="shared" ref="E27:E37" si="8">C27-D27</f>
        <v>109</v>
      </c>
      <c r="F27" s="169">
        <f t="shared" si="1"/>
        <v>6.1</v>
      </c>
      <c r="G27" s="169">
        <f t="shared" si="6"/>
        <v>26.4</v>
      </c>
      <c r="I27" s="134">
        <v>6405</v>
      </c>
      <c r="J27" s="134">
        <v>6348</v>
      </c>
      <c r="K27" s="135">
        <v>1364</v>
      </c>
      <c r="L27" s="16"/>
    </row>
    <row r="28" s="1" customFormat="1" ht="20.1" customHeight="1" spans="1:12">
      <c r="A28" s="168" t="s">
        <v>37</v>
      </c>
      <c r="B28" s="153">
        <v>4740</v>
      </c>
      <c r="C28" s="163">
        <v>1270</v>
      </c>
      <c r="D28" s="164">
        <v>1795</v>
      </c>
      <c r="E28" s="155">
        <f t="shared" si="8"/>
        <v>-525</v>
      </c>
      <c r="F28" s="169">
        <f t="shared" si="1"/>
        <v>-29.2</v>
      </c>
      <c r="G28" s="169">
        <f t="shared" si="6"/>
        <v>26.8</v>
      </c>
      <c r="I28" s="134">
        <v>4277</v>
      </c>
      <c r="J28" s="134">
        <v>4233</v>
      </c>
      <c r="K28" s="135">
        <v>909</v>
      </c>
      <c r="L28" s="16"/>
    </row>
    <row r="29" s="1" customFormat="1" ht="20.1" customHeight="1" spans="1:12">
      <c r="A29" s="168" t="s">
        <v>38</v>
      </c>
      <c r="B29" s="153">
        <v>60</v>
      </c>
      <c r="C29" s="163">
        <v>18</v>
      </c>
      <c r="D29" s="164"/>
      <c r="E29" s="155">
        <f t="shared" si="8"/>
        <v>18</v>
      </c>
      <c r="F29" s="169">
        <f t="shared" si="1"/>
        <v>0</v>
      </c>
      <c r="G29" s="169">
        <f t="shared" si="6"/>
        <v>30</v>
      </c>
      <c r="I29" s="134">
        <v>9</v>
      </c>
      <c r="J29" s="134">
        <v>12</v>
      </c>
      <c r="K29" s="135">
        <v>19</v>
      </c>
      <c r="L29" s="16"/>
    </row>
    <row r="30" ht="17" customHeight="1" spans="1:12">
      <c r="A30" s="162" t="s">
        <v>39</v>
      </c>
      <c r="B30" s="153">
        <v>4787</v>
      </c>
      <c r="C30" s="163">
        <v>652</v>
      </c>
      <c r="D30" s="164">
        <v>821</v>
      </c>
      <c r="E30" s="155">
        <f t="shared" si="8"/>
        <v>-169</v>
      </c>
      <c r="F30" s="156">
        <f t="shared" si="1"/>
        <v>-20.6</v>
      </c>
      <c r="G30" s="157">
        <f t="shared" si="6"/>
        <v>13.6</v>
      </c>
      <c r="I30" s="129">
        <v>18881</v>
      </c>
      <c r="J30" s="129">
        <v>18881</v>
      </c>
      <c r="K30" s="132">
        <v>417</v>
      </c>
      <c r="L30" s="158"/>
    </row>
    <row r="31" ht="20.1" customHeight="1" spans="1:12">
      <c r="A31" s="162" t="s">
        <v>40</v>
      </c>
      <c r="B31" s="153">
        <v>22796</v>
      </c>
      <c r="C31" s="163">
        <v>5810</v>
      </c>
      <c r="D31" s="164">
        <v>1993</v>
      </c>
      <c r="E31" s="155">
        <f t="shared" si="8"/>
        <v>3817</v>
      </c>
      <c r="F31" s="156">
        <f t="shared" si="1"/>
        <v>191.5</v>
      </c>
      <c r="G31" s="157">
        <f t="shared" si="6"/>
        <v>25.5</v>
      </c>
      <c r="I31" s="129">
        <v>5951</v>
      </c>
      <c r="J31" s="129">
        <v>5951</v>
      </c>
      <c r="K31" s="132">
        <v>122</v>
      </c>
      <c r="L31" s="158"/>
    </row>
    <row r="32" ht="20.1" customHeight="1" spans="1:12">
      <c r="A32" s="162" t="s">
        <v>41</v>
      </c>
      <c r="B32" s="153"/>
      <c r="C32" s="163"/>
      <c r="D32" s="164"/>
      <c r="E32" s="155">
        <f t="shared" si="8"/>
        <v>0</v>
      </c>
      <c r="F32" s="156">
        <f t="shared" si="1"/>
        <v>0</v>
      </c>
      <c r="G32" s="157"/>
      <c r="I32" s="129"/>
      <c r="J32" s="129"/>
      <c r="K32" s="158"/>
      <c r="L32" s="158"/>
    </row>
    <row r="33" ht="20.1" customHeight="1" spans="1:12">
      <c r="A33" s="162" t="s">
        <v>42</v>
      </c>
      <c r="B33" s="153"/>
      <c r="C33" s="163"/>
      <c r="D33" s="164"/>
      <c r="E33" s="155">
        <f t="shared" si="8"/>
        <v>0</v>
      </c>
      <c r="F33" s="156">
        <f t="shared" si="1"/>
        <v>0</v>
      </c>
      <c r="G33" s="157">
        <f t="shared" si="6"/>
        <v>0</v>
      </c>
      <c r="I33" s="129">
        <v>320510</v>
      </c>
      <c r="J33" s="129">
        <v>320510</v>
      </c>
      <c r="K33" s="158"/>
      <c r="L33" s="158"/>
    </row>
    <row r="34" ht="20.1" customHeight="1" spans="1:12">
      <c r="A34" s="162" t="s">
        <v>43</v>
      </c>
      <c r="B34" s="153">
        <v>322702</v>
      </c>
      <c r="C34" s="163">
        <v>132988</v>
      </c>
      <c r="D34" s="164">
        <v>220189</v>
      </c>
      <c r="E34" s="155">
        <f t="shared" si="8"/>
        <v>-87201</v>
      </c>
      <c r="F34" s="156">
        <f t="shared" si="1"/>
        <v>-39.6</v>
      </c>
      <c r="G34" s="157">
        <f t="shared" si="6"/>
        <v>41.2</v>
      </c>
      <c r="I34" s="129">
        <v>71925</v>
      </c>
      <c r="J34" s="129">
        <v>70998</v>
      </c>
      <c r="K34" s="132">
        <v>1535</v>
      </c>
      <c r="L34" s="158"/>
    </row>
    <row r="35" ht="20.1" customHeight="1" spans="1:12">
      <c r="A35" s="162" t="s">
        <v>44</v>
      </c>
      <c r="B35" s="153"/>
      <c r="C35" s="163"/>
      <c r="D35" s="164"/>
      <c r="E35" s="155">
        <f t="shared" si="8"/>
        <v>0</v>
      </c>
      <c r="F35" s="156">
        <f t="shared" si="1"/>
        <v>0</v>
      </c>
      <c r="G35" s="157">
        <f t="shared" si="6"/>
        <v>0</v>
      </c>
      <c r="I35" s="129">
        <v>0</v>
      </c>
      <c r="J35" s="129"/>
      <c r="K35" s="158"/>
      <c r="L35" s="158"/>
    </row>
    <row r="36" ht="20.1" customHeight="1" spans="1:12">
      <c r="A36" s="162" t="s">
        <v>45</v>
      </c>
      <c r="B36" s="153">
        <v>100</v>
      </c>
      <c r="C36" s="163"/>
      <c r="D36" s="164"/>
      <c r="E36" s="155">
        <f t="shared" si="8"/>
        <v>0</v>
      </c>
      <c r="F36" s="156">
        <f t="shared" si="1"/>
        <v>0</v>
      </c>
      <c r="G36" s="157">
        <f t="shared" si="6"/>
        <v>0</v>
      </c>
      <c r="I36" s="129">
        <v>1768</v>
      </c>
      <c r="J36" s="129">
        <v>1768</v>
      </c>
      <c r="K36" s="131">
        <v>157</v>
      </c>
      <c r="L36" s="158"/>
    </row>
    <row r="37" ht="20.1" customHeight="1" spans="1:12">
      <c r="A37" s="162" t="s">
        <v>46</v>
      </c>
      <c r="B37" s="153">
        <v>2478</v>
      </c>
      <c r="C37" s="163">
        <v>91</v>
      </c>
      <c r="D37" s="164">
        <v>19</v>
      </c>
      <c r="E37" s="155">
        <f t="shared" si="8"/>
        <v>72</v>
      </c>
      <c r="F37" s="156">
        <f t="shared" si="1"/>
        <v>378.9</v>
      </c>
      <c r="G37" s="157">
        <f t="shared" si="6"/>
        <v>3.7</v>
      </c>
      <c r="I37" s="129">
        <v>0</v>
      </c>
      <c r="J37" s="129"/>
      <c r="K37" s="131">
        <v>30</v>
      </c>
      <c r="L37" s="158"/>
    </row>
    <row r="38" ht="20.1" customHeight="1" spans="1:12">
      <c r="A38" s="160" t="s">
        <v>47</v>
      </c>
      <c r="B38" s="153">
        <f>B39+B40</f>
        <v>576600</v>
      </c>
      <c r="C38" s="154">
        <f>C39+C40</f>
        <v>0</v>
      </c>
      <c r="D38" s="16">
        <v>290132</v>
      </c>
      <c r="E38" s="155">
        <f>SUM(E39:E40)</f>
        <v>-290132</v>
      </c>
      <c r="F38" s="156">
        <f t="shared" si="1"/>
        <v>-100</v>
      </c>
      <c r="G38" s="157">
        <f t="shared" si="6"/>
        <v>0</v>
      </c>
      <c r="I38" s="129">
        <f>SUM(I39:I40)</f>
        <v>572293</v>
      </c>
      <c r="J38" s="129">
        <f>SUM(J39:J40)</f>
        <v>466859</v>
      </c>
      <c r="K38" s="130">
        <f>SUM(K39:K40)</f>
        <v>42209</v>
      </c>
      <c r="L38" s="158">
        <f t="shared" ref="L38" si="9">SUM(L39:L40)</f>
        <v>0</v>
      </c>
    </row>
    <row r="39" ht="20.1" customHeight="1" spans="1:12">
      <c r="A39" s="161" t="s">
        <v>48</v>
      </c>
      <c r="B39" s="153">
        <v>223737</v>
      </c>
      <c r="C39" s="154"/>
      <c r="D39" s="16">
        <v>69233</v>
      </c>
      <c r="E39" s="155">
        <f t="shared" ref="E39:E44" si="10">C39-D39</f>
        <v>-69233</v>
      </c>
      <c r="F39" s="156">
        <f t="shared" si="1"/>
        <v>-100</v>
      </c>
      <c r="G39" s="157">
        <f t="shared" si="6"/>
        <v>0</v>
      </c>
      <c r="I39" s="129">
        <f>I11+I27+I28+I29+I32</f>
        <v>153145</v>
      </c>
      <c r="J39" s="129">
        <f>J11+J27+J28+J29+J32</f>
        <v>48637</v>
      </c>
      <c r="K39" s="130">
        <f>K11+K27+K28+K29+K32</f>
        <v>39934</v>
      </c>
      <c r="L39" s="158">
        <f t="shared" ref="L39" si="11">L11+L27+L28+L29+L32</f>
        <v>0</v>
      </c>
    </row>
    <row r="40" ht="20" customHeight="1" spans="1:12">
      <c r="A40" s="161" t="s">
        <v>49</v>
      </c>
      <c r="B40" s="153">
        <v>352863</v>
      </c>
      <c r="C40" s="154"/>
      <c r="D40" s="16">
        <v>220899</v>
      </c>
      <c r="E40" s="155">
        <f t="shared" si="10"/>
        <v>-220899</v>
      </c>
      <c r="F40" s="156">
        <f t="shared" si="1"/>
        <v>-100</v>
      </c>
      <c r="G40" s="157">
        <f t="shared" si="6"/>
        <v>0</v>
      </c>
      <c r="I40" s="129">
        <f>I25-I27-I28-I29-I32</f>
        <v>419148</v>
      </c>
      <c r="J40" s="129">
        <f>J25-J27-J28-J29-J32</f>
        <v>418222</v>
      </c>
      <c r="K40" s="130">
        <f>K25-K27-K28-K29-K32</f>
        <v>2275</v>
      </c>
      <c r="L40" s="158">
        <f t="shared" ref="L40" si="12">L25-L27-L28-L29-L32</f>
        <v>0</v>
      </c>
    </row>
    <row r="41" ht="20.1" customHeight="1" spans="1:12">
      <c r="A41" s="159" t="s">
        <v>50</v>
      </c>
      <c r="B41" s="153">
        <v>106136</v>
      </c>
      <c r="C41" s="154">
        <v>4550</v>
      </c>
      <c r="D41" s="17">
        <v>567</v>
      </c>
      <c r="E41" s="155">
        <f t="shared" si="10"/>
        <v>3983</v>
      </c>
      <c r="F41" s="156">
        <f t="shared" si="1"/>
        <v>702.5</v>
      </c>
      <c r="G41" s="157">
        <f t="shared" si="6"/>
        <v>4.3</v>
      </c>
      <c r="I41" s="129">
        <v>81667</v>
      </c>
      <c r="J41" s="129">
        <v>81667</v>
      </c>
      <c r="K41" s="132">
        <v>19423</v>
      </c>
      <c r="L41" s="158"/>
    </row>
    <row r="42" ht="20.1" customHeight="1" spans="1:12">
      <c r="A42" s="162" t="s">
        <v>51</v>
      </c>
      <c r="B42" s="153">
        <v>91770</v>
      </c>
      <c r="C42" s="154">
        <v>2290</v>
      </c>
      <c r="D42" s="17">
        <v>549</v>
      </c>
      <c r="E42" s="155">
        <f t="shared" si="10"/>
        <v>1741</v>
      </c>
      <c r="F42" s="156">
        <f t="shared" si="1"/>
        <v>317.1</v>
      </c>
      <c r="G42" s="157">
        <f t="shared" si="6"/>
        <v>2.5</v>
      </c>
      <c r="I42" s="129">
        <v>72947</v>
      </c>
      <c r="J42" s="129">
        <v>72947</v>
      </c>
      <c r="K42" s="131">
        <v>19186</v>
      </c>
      <c r="L42" s="158"/>
    </row>
    <row r="43" ht="20.1" customHeight="1" spans="1:12">
      <c r="A43" s="162" t="s">
        <v>52</v>
      </c>
      <c r="B43" s="153">
        <v>2000</v>
      </c>
      <c r="C43" s="170">
        <v>1942</v>
      </c>
      <c r="D43" s="17">
        <v>18</v>
      </c>
      <c r="E43" s="155">
        <f t="shared" si="10"/>
        <v>1924</v>
      </c>
      <c r="F43" s="156">
        <f t="shared" si="1"/>
        <v>10688.9</v>
      </c>
      <c r="G43" s="157">
        <f t="shared" si="6"/>
        <v>97.1</v>
      </c>
      <c r="I43" s="129">
        <v>7292</v>
      </c>
      <c r="J43" s="129">
        <v>7292</v>
      </c>
      <c r="K43" s="158"/>
      <c r="L43" s="158"/>
    </row>
    <row r="44" ht="20.1" customHeight="1" spans="1:12">
      <c r="A44" s="162" t="s">
        <v>53</v>
      </c>
      <c r="B44" s="153">
        <v>1200</v>
      </c>
      <c r="C44" s="170">
        <v>140</v>
      </c>
      <c r="D44" s="17"/>
      <c r="E44" s="155">
        <f t="shared" si="10"/>
        <v>140</v>
      </c>
      <c r="F44" s="156">
        <f t="shared" si="1"/>
        <v>0</v>
      </c>
      <c r="G44" s="157">
        <f t="shared" si="6"/>
        <v>11.7</v>
      </c>
      <c r="I44" s="129">
        <v>1428</v>
      </c>
      <c r="J44" s="129">
        <v>1428</v>
      </c>
      <c r="K44" s="158"/>
      <c r="L44" s="158"/>
    </row>
    <row r="46" ht="13.5" spans="1:12">
      <c r="C46" s="142">
        <f>C11+C27+C28+C29+C32</f>
        <v>64663</v>
      </c>
      <c r="D46" s="142">
        <f>D11+D27+D28+D29+D32</f>
        <v>67670</v>
      </c>
    </row>
    <row r="47" ht="13.5" spans="1:12">
      <c r="C47" s="142">
        <f>C25-C27-C28-C29-C32</f>
        <v>141174</v>
      </c>
      <c r="D47" s="142">
        <f>D25-D27-D28-D29-D32</f>
        <v>222462</v>
      </c>
    </row>
    <row r="48" s="142" customFormat="1" ht="29" customHeight="1" spans="1:12">
      <c r="C48" s="143"/>
      <c r="D48" s="143"/>
      <c r="E48" s="2"/>
      <c r="F48" s="2"/>
      <c r="I48"/>
      <c r="J48"/>
    </row>
    <row r="49" s="142" customFormat="1" ht="13.5" spans="1:10">
      <c r="A49" s="171"/>
      <c r="B49" s="172"/>
      <c r="C49" s="161" t="s">
        <v>54</v>
      </c>
      <c r="D49" s="161" t="s">
        <v>54</v>
      </c>
      <c r="E49" s="2"/>
      <c r="F49" s="2"/>
      <c r="I49"/>
      <c r="J49"/>
    </row>
    <row r="50" s="142" customFormat="1" spans="1:10">
      <c r="A50" s="173"/>
      <c r="B50" s="161" t="s">
        <v>48</v>
      </c>
      <c r="C50" s="174">
        <v>16139</v>
      </c>
      <c r="D50" s="174">
        <v>44918</v>
      </c>
      <c r="E50" s="2"/>
      <c r="F50" s="2"/>
      <c r="I50"/>
      <c r="J50"/>
    </row>
    <row r="51" s="142" customFormat="1" spans="1:10">
      <c r="A51" s="173"/>
      <c r="B51" s="161" t="s">
        <v>49</v>
      </c>
      <c r="C51" s="174">
        <v>637</v>
      </c>
      <c r="D51" s="174">
        <v>1169</v>
      </c>
      <c r="E51" s="2"/>
      <c r="F51" s="2"/>
      <c r="I51"/>
      <c r="J51"/>
    </row>
    <row r="52" s="142" customFormat="1" spans="1:10">
      <c r="A52" s="173"/>
      <c r="B52" s="161" t="s">
        <v>55</v>
      </c>
      <c r="C52" s="174">
        <f>C51+C50</f>
        <v>16776</v>
      </c>
      <c r="D52" s="174">
        <f>SUM(D50:D51)</f>
        <v>46087</v>
      </c>
      <c r="E52" s="2"/>
      <c r="F52" s="2"/>
      <c r="I52"/>
      <c r="J52"/>
    </row>
    <row r="53" s="142" customFormat="1" spans="1:10">
      <c r="C53" s="143"/>
      <c r="D53" s="143"/>
      <c r="E53" s="2"/>
      <c r="F53" s="2"/>
      <c r="I53"/>
      <c r="J53"/>
    </row>
  </sheetData>
  <mergeCells count="14">
    <mergeCell ref="A1:G1"/>
    <mergeCell ref="E5:F5"/>
    <mergeCell ref="I5:J5"/>
    <mergeCell ref="K5:L5"/>
    <mergeCell ref="E6:F6"/>
    <mergeCell ref="A5:A7"/>
    <mergeCell ref="B6:B7"/>
    <mergeCell ref="C6:C7"/>
    <mergeCell ref="D6:D7"/>
    <mergeCell ref="G6:G7"/>
    <mergeCell ref="I6:I7"/>
    <mergeCell ref="J6:J7"/>
    <mergeCell ref="K6:K7"/>
    <mergeCell ref="L6:L7"/>
  </mergeCells>
  <printOptions horizontalCentered="1"/>
  <pageMargins left="0.708661417322835" right="0.708661417322835" top="0.748031496062992" bottom="0.748031496062992" header="0.31496062992126" footer="0.31496062992126"/>
  <pageSetup paperSize="12" scale="65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showZeros="0" zoomScale="70" zoomScaleNormal="70" workbookViewId="0">
      <pane xSplit="1" topLeftCell="B1" activePane="topRight" state="frozen"/>
      <selection/>
      <selection pane="topRight" activeCell="H47" sqref="H47"/>
    </sheetView>
  </sheetViews>
  <sheetFormatPr defaultColWidth="9" defaultRowHeight="13.5"/>
  <cols>
    <col min="1" max="1" width="46.0083333333333" style="1" customWidth="1"/>
    <col min="2" max="5" width="18.625" style="1" customWidth="1"/>
    <col min="6" max="6" width="18.625" style="2" customWidth="1"/>
    <col min="7" max="13" width="18.625" style="1" customWidth="1"/>
    <col min="14" max="14" width="9" style="1"/>
    <col min="15" max="16" width="12.625" customWidth="1"/>
    <col min="17" max="17" width="9.625" style="1" customWidth="1"/>
    <col min="18" max="16384" width="9" style="1"/>
  </cols>
  <sheetData>
    <row r="1" s="121" customFormat="1" ht="35.1" customHeight="1" spans="1:18">
      <c r="A1" s="4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5" customHeight="1" spans="1:18">
      <c r="A2" s="6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O2" s="123"/>
      <c r="P2" s="123"/>
    </row>
    <row r="3" ht="15" customHeight="1"/>
    <row r="4" ht="15" customHeight="1" spans="1:18">
      <c r="A4" s="8"/>
      <c r="B4" s="8"/>
      <c r="C4" s="8"/>
      <c r="D4" s="8"/>
      <c r="E4" s="8"/>
      <c r="F4" s="9"/>
      <c r="G4" s="8"/>
      <c r="H4" s="8"/>
      <c r="I4" s="8"/>
      <c r="J4" s="8"/>
      <c r="K4" s="8"/>
      <c r="L4" s="8" t="s">
        <v>5</v>
      </c>
      <c r="M4" s="8"/>
      <c r="O4" s="124"/>
      <c r="P4" s="124"/>
    </row>
    <row r="5" ht="20.1" customHeight="1" spans="1:18">
      <c r="A5" s="10" t="s">
        <v>6</v>
      </c>
      <c r="B5" s="10" t="s">
        <v>57</v>
      </c>
      <c r="C5" s="10"/>
      <c r="D5" s="10"/>
      <c r="E5" s="10"/>
      <c r="F5" s="11"/>
      <c r="G5" s="10"/>
      <c r="H5" s="10" t="s">
        <v>8</v>
      </c>
      <c r="I5" s="10" t="s">
        <v>58</v>
      </c>
      <c r="J5" s="10" t="s">
        <v>10</v>
      </c>
      <c r="K5" s="10"/>
      <c r="L5" s="125" t="s">
        <v>59</v>
      </c>
      <c r="M5" s="125" t="s">
        <v>11</v>
      </c>
      <c r="O5" s="126" t="s">
        <v>8</v>
      </c>
      <c r="P5" s="126"/>
      <c r="Q5" s="10" t="s">
        <v>60</v>
      </c>
      <c r="R5" s="10"/>
    </row>
    <row r="6" ht="20.1" customHeight="1" spans="1:18">
      <c r="A6" s="10"/>
      <c r="B6" s="10" t="s">
        <v>55</v>
      </c>
      <c r="C6" s="12" t="s">
        <v>7</v>
      </c>
      <c r="D6" s="10" t="s">
        <v>61</v>
      </c>
      <c r="E6" s="10" t="s">
        <v>62</v>
      </c>
      <c r="F6" s="11" t="s">
        <v>63</v>
      </c>
      <c r="G6" s="10" t="s">
        <v>64</v>
      </c>
      <c r="H6" s="10" t="s">
        <v>13</v>
      </c>
      <c r="I6" s="10" t="s">
        <v>13</v>
      </c>
      <c r="J6" s="10" t="s">
        <v>13</v>
      </c>
      <c r="K6" s="10"/>
      <c r="L6" s="125"/>
      <c r="M6" s="125"/>
      <c r="O6" s="126" t="s">
        <v>13</v>
      </c>
      <c r="P6" s="126" t="s">
        <v>14</v>
      </c>
      <c r="Q6" s="10" t="s">
        <v>13</v>
      </c>
      <c r="R6" s="10" t="s">
        <v>14</v>
      </c>
    </row>
    <row r="7" s="122" customFormat="1" ht="20.1" customHeight="1" spans="1:18">
      <c r="A7" s="10"/>
      <c r="B7" s="10"/>
      <c r="C7" s="10" t="s">
        <v>13</v>
      </c>
      <c r="D7" s="10"/>
      <c r="E7" s="10"/>
      <c r="F7" s="11"/>
      <c r="G7" s="10"/>
      <c r="H7" s="10"/>
      <c r="I7" s="10"/>
      <c r="J7" s="127" t="s">
        <v>15</v>
      </c>
      <c r="K7" s="127" t="s">
        <v>16</v>
      </c>
      <c r="L7" s="125"/>
      <c r="M7" s="125"/>
      <c r="O7" s="126"/>
      <c r="P7" s="126"/>
      <c r="Q7" s="10"/>
      <c r="R7" s="10"/>
    </row>
    <row r="8" ht="20.1" customHeight="1" spans="1:18">
      <c r="A8" s="15" t="s">
        <v>17</v>
      </c>
      <c r="B8" s="16">
        <f t="shared" ref="B8:J8" si="0">SUM(B35,B9)</f>
        <v>1123989.46</v>
      </c>
      <c r="C8" s="16">
        <f t="shared" si="0"/>
        <v>794597.2</v>
      </c>
      <c r="D8" s="16">
        <f t="shared" si="0"/>
        <v>230481</v>
      </c>
      <c r="E8" s="16">
        <f t="shared" si="0"/>
        <v>98911.26</v>
      </c>
      <c r="F8" s="16">
        <f t="shared" si="0"/>
        <v>0</v>
      </c>
      <c r="G8" s="16">
        <f t="shared" si="0"/>
        <v>0</v>
      </c>
      <c r="H8" s="16">
        <f>H9+H35</f>
        <v>256770</v>
      </c>
      <c r="I8" s="16">
        <v>278847</v>
      </c>
      <c r="J8" s="16">
        <f t="shared" si="0"/>
        <v>-22077</v>
      </c>
      <c r="K8" s="128">
        <f t="shared" ref="K8:K11" si="1">IF(H8*I8=0,,ROUND(J8/I8*100,1))</f>
        <v>-7.9</v>
      </c>
      <c r="L8" s="128">
        <f>IF(B8=0,,ROUND(H8/B8*100,1))</f>
        <v>22.8</v>
      </c>
      <c r="M8" s="128">
        <f>IF(C8=0,,ROUND(H8/C8*100,1))</f>
        <v>32.3</v>
      </c>
      <c r="O8" s="129">
        <f>SUM(O35,O9)</f>
        <v>739892</v>
      </c>
      <c r="P8" s="129">
        <f>SUM(P35,P9)</f>
        <v>615100</v>
      </c>
      <c r="Q8" s="130">
        <f t="shared" ref="Q8" si="2">SUM(Q35,Q9)</f>
        <v>108551</v>
      </c>
      <c r="R8" s="16">
        <f t="shared" ref="R8" si="3">SUM(R35,R9)</f>
        <v>0</v>
      </c>
    </row>
    <row r="9" ht="20.1" customHeight="1" spans="1:18">
      <c r="A9" s="18" t="s">
        <v>65</v>
      </c>
      <c r="B9" s="16">
        <f>SUM(C9,G9,F9,E9,D9)</f>
        <v>1019153.46</v>
      </c>
      <c r="C9" s="16">
        <f>SUM(C10:C34)</f>
        <v>689761.2</v>
      </c>
      <c r="D9" s="16">
        <f t="shared" ref="C9:H9" si="4">SUM(D10:D34)</f>
        <v>230481</v>
      </c>
      <c r="E9" s="16">
        <f t="shared" si="4"/>
        <v>98911.26</v>
      </c>
      <c r="F9" s="16">
        <f t="shared" si="4"/>
        <v>0</v>
      </c>
      <c r="G9" s="16">
        <f t="shared" si="4"/>
        <v>0</v>
      </c>
      <c r="H9" s="16">
        <f t="shared" si="4"/>
        <v>211333</v>
      </c>
      <c r="I9" s="16">
        <v>257932</v>
      </c>
      <c r="J9" s="16">
        <f>SUM(J10:J34)</f>
        <v>-46599</v>
      </c>
      <c r="K9" s="128">
        <f t="shared" si="1"/>
        <v>-18.1</v>
      </c>
      <c r="L9" s="128">
        <f>IF(B9=0,,ROUND(H9/B9*100,1))</f>
        <v>20.7</v>
      </c>
      <c r="M9" s="128">
        <f>IF(C9=0,,ROUND(H9/C9*100,1))</f>
        <v>30.6</v>
      </c>
      <c r="O9" s="129">
        <f>SUM(O10:O34)</f>
        <v>597572</v>
      </c>
      <c r="P9" s="129">
        <f>SUM(P10:P34)</f>
        <v>487666</v>
      </c>
      <c r="Q9" s="130">
        <f>SUM(Q10:Q34)</f>
        <v>63920</v>
      </c>
      <c r="R9" s="16">
        <f>SUM(R10:R34)</f>
        <v>0</v>
      </c>
    </row>
    <row r="10" ht="20.1" customHeight="1" spans="1:18">
      <c r="A10" s="21" t="s">
        <v>66</v>
      </c>
      <c r="B10" s="16">
        <f>SUM(C10,G10,F10,E10,D10)</f>
        <v>99945.9</v>
      </c>
      <c r="C10" s="16">
        <v>90423.14</v>
      </c>
      <c r="D10" s="16">
        <v>4039</v>
      </c>
      <c r="E10" s="16">
        <v>5483.76</v>
      </c>
      <c r="F10" s="17"/>
      <c r="G10" s="16"/>
      <c r="H10" s="16">
        <v>16479</v>
      </c>
      <c r="I10" s="16">
        <v>14072</v>
      </c>
      <c r="J10" s="16">
        <f t="shared" ref="J10:J26" si="5">H10-I10</f>
        <v>2407</v>
      </c>
      <c r="K10" s="128">
        <f t="shared" si="1"/>
        <v>17.1</v>
      </c>
      <c r="L10" s="128">
        <f>IF(B10=0,,ROUND(H10/B10*100,1))</f>
        <v>16.5</v>
      </c>
      <c r="M10" s="128">
        <f>IF(C10=0,,ROUND(H10/C10*100,1))</f>
        <v>18.2</v>
      </c>
      <c r="O10" s="129">
        <v>45467</v>
      </c>
      <c r="P10" s="129">
        <v>19010</v>
      </c>
      <c r="Q10" s="131">
        <v>5621</v>
      </c>
      <c r="R10" s="16"/>
    </row>
    <row r="11" ht="20.1" customHeight="1" spans="1:18">
      <c r="A11" s="21" t="s">
        <v>67</v>
      </c>
      <c r="B11" s="16">
        <f t="shared" ref="B10:B41" si="6">SUM(C11,G11,F11,E11,D11)</f>
        <v>1142.3</v>
      </c>
      <c r="C11" s="16">
        <v>183.3</v>
      </c>
      <c r="D11" s="16">
        <v>959</v>
      </c>
      <c r="E11" s="16">
        <v>0</v>
      </c>
      <c r="F11" s="17"/>
      <c r="G11" s="16"/>
      <c r="H11" s="16">
        <v>6</v>
      </c>
      <c r="I11" s="16"/>
      <c r="J11" s="16">
        <f t="shared" si="5"/>
        <v>6</v>
      </c>
      <c r="K11" s="128">
        <f t="shared" ref="K11:K26" si="7">IF(H11*I11=0,,ROUND(J11/I11*100,1))</f>
        <v>0</v>
      </c>
      <c r="L11" s="128">
        <f>IF(B11=0,,ROUND(H11/B11*100,1))</f>
        <v>0.5</v>
      </c>
      <c r="M11" s="128">
        <f>IF(C11=0,,ROUND(H11/C11*100,1))</f>
        <v>3.3</v>
      </c>
      <c r="O11" s="129">
        <v>50</v>
      </c>
      <c r="P11" s="129">
        <v>50</v>
      </c>
      <c r="Q11" s="132"/>
      <c r="R11" s="16"/>
    </row>
    <row r="12" ht="20.1" customHeight="1" spans="1:18">
      <c r="A12" s="21" t="s">
        <v>68</v>
      </c>
      <c r="B12" s="16">
        <f t="shared" si="6"/>
        <v>22182.01</v>
      </c>
      <c r="C12" s="16">
        <v>19309.61</v>
      </c>
      <c r="D12" s="16">
        <v>1361</v>
      </c>
      <c r="E12" s="16">
        <v>1511.4</v>
      </c>
      <c r="F12" s="17"/>
      <c r="G12" s="16"/>
      <c r="H12" s="16">
        <v>5517</v>
      </c>
      <c r="I12" s="16">
        <v>4007</v>
      </c>
      <c r="J12" s="16">
        <f t="shared" si="5"/>
        <v>1510</v>
      </c>
      <c r="K12" s="128">
        <f t="shared" si="7"/>
        <v>37.7</v>
      </c>
      <c r="L12" s="128">
        <f t="shared" ref="L12:L38" si="8">IF(B12=0,,ROUND(H12/B12*100,1))</f>
        <v>24.9</v>
      </c>
      <c r="M12" s="128">
        <f t="shared" ref="M12:M38" si="9">IF(C12=0,,ROUND(H12/C12*100,1))</f>
        <v>28.6</v>
      </c>
      <c r="O12" s="129">
        <v>22236</v>
      </c>
      <c r="P12" s="129">
        <v>22236</v>
      </c>
      <c r="Q12" s="131">
        <v>528</v>
      </c>
      <c r="R12" s="16"/>
    </row>
    <row r="13" ht="19" customHeight="1" spans="1:18">
      <c r="A13" s="21" t="s">
        <v>69</v>
      </c>
      <c r="B13" s="16">
        <f t="shared" si="6"/>
        <v>88891.29</v>
      </c>
      <c r="C13" s="16">
        <v>76104.48</v>
      </c>
      <c r="D13" s="16">
        <v>2124</v>
      </c>
      <c r="E13" s="16">
        <v>10662.81</v>
      </c>
      <c r="F13" s="17"/>
      <c r="G13" s="16"/>
      <c r="H13" s="16">
        <v>21935</v>
      </c>
      <c r="I13" s="16">
        <v>24367</v>
      </c>
      <c r="J13" s="16">
        <f t="shared" si="5"/>
        <v>-2432</v>
      </c>
      <c r="K13" s="128">
        <f t="shared" si="7"/>
        <v>-10</v>
      </c>
      <c r="L13" s="128">
        <f t="shared" si="8"/>
        <v>24.7</v>
      </c>
      <c r="M13" s="128">
        <f t="shared" si="9"/>
        <v>28.8</v>
      </c>
      <c r="O13" s="129">
        <v>95355</v>
      </c>
      <c r="P13" s="129">
        <v>93830</v>
      </c>
      <c r="Q13" s="131">
        <v>8251</v>
      </c>
      <c r="R13" s="16"/>
    </row>
    <row r="14" ht="20.1" customHeight="1" spans="1:18">
      <c r="A14" s="21" t="s">
        <v>70</v>
      </c>
      <c r="B14" s="16">
        <f t="shared" si="6"/>
        <v>172.23</v>
      </c>
      <c r="C14" s="16">
        <v>172.23</v>
      </c>
      <c r="D14" s="16"/>
      <c r="E14" s="16">
        <v>0</v>
      </c>
      <c r="F14" s="17"/>
      <c r="G14" s="16"/>
      <c r="H14" s="16">
        <v>35</v>
      </c>
      <c r="I14" s="16">
        <v>26</v>
      </c>
      <c r="J14" s="16">
        <f t="shared" si="5"/>
        <v>9</v>
      </c>
      <c r="K14" s="128">
        <f t="shared" si="7"/>
        <v>34.6</v>
      </c>
      <c r="L14" s="128">
        <f t="shared" si="8"/>
        <v>20.3</v>
      </c>
      <c r="M14" s="128">
        <f t="shared" si="9"/>
        <v>20.3</v>
      </c>
      <c r="O14" s="129">
        <v>263</v>
      </c>
      <c r="P14" s="129">
        <v>263</v>
      </c>
      <c r="Q14" s="16"/>
      <c r="R14" s="16"/>
    </row>
    <row r="15" ht="20.1" customHeight="1" spans="1:18">
      <c r="A15" s="21" t="s">
        <v>71</v>
      </c>
      <c r="B15" s="16">
        <f t="shared" si="6"/>
        <v>4834.17</v>
      </c>
      <c r="C15" s="16">
        <v>4279.14</v>
      </c>
      <c r="D15" s="16">
        <v>150</v>
      </c>
      <c r="E15" s="16">
        <v>405.03</v>
      </c>
      <c r="F15" s="17"/>
      <c r="G15" s="16"/>
      <c r="H15" s="16">
        <v>738</v>
      </c>
      <c r="I15" s="16">
        <v>620</v>
      </c>
      <c r="J15" s="16">
        <f t="shared" si="5"/>
        <v>118</v>
      </c>
      <c r="K15" s="128">
        <f t="shared" si="7"/>
        <v>19</v>
      </c>
      <c r="L15" s="128">
        <f t="shared" si="8"/>
        <v>15.3</v>
      </c>
      <c r="M15" s="128">
        <f t="shared" si="9"/>
        <v>17.2</v>
      </c>
      <c r="O15" s="129">
        <v>4184</v>
      </c>
      <c r="P15" s="129">
        <v>3675</v>
      </c>
      <c r="Q15" s="131">
        <v>422</v>
      </c>
      <c r="R15" s="16"/>
    </row>
    <row r="16" ht="20.1" customHeight="1" spans="1:18">
      <c r="A16" s="21" t="s">
        <v>72</v>
      </c>
      <c r="B16" s="16">
        <f t="shared" si="6"/>
        <v>167798.59</v>
      </c>
      <c r="C16" s="16">
        <v>138878.74</v>
      </c>
      <c r="D16" s="16">
        <v>3825</v>
      </c>
      <c r="E16" s="16">
        <v>25094.85</v>
      </c>
      <c r="F16" s="17"/>
      <c r="G16" s="16"/>
      <c r="H16" s="16">
        <v>40092</v>
      </c>
      <c r="I16" s="16">
        <v>38465</v>
      </c>
      <c r="J16" s="16">
        <f t="shared" si="5"/>
        <v>1627</v>
      </c>
      <c r="K16" s="128">
        <f t="shared" si="7"/>
        <v>4.2</v>
      </c>
      <c r="L16" s="128">
        <f t="shared" si="8"/>
        <v>23.9</v>
      </c>
      <c r="M16" s="128">
        <f t="shared" si="9"/>
        <v>28.9</v>
      </c>
      <c r="O16" s="129">
        <v>109008</v>
      </c>
      <c r="P16" s="129">
        <v>96648</v>
      </c>
      <c r="Q16" s="131">
        <v>8672</v>
      </c>
      <c r="R16" s="16"/>
    </row>
    <row r="17" ht="20.1" customHeight="1" spans="1:18">
      <c r="A17" s="21" t="s">
        <v>73</v>
      </c>
      <c r="B17" s="16">
        <f t="shared" si="6"/>
        <v>58407.96</v>
      </c>
      <c r="C17" s="16">
        <v>45483</v>
      </c>
      <c r="D17" s="16">
        <v>7004</v>
      </c>
      <c r="E17" s="16">
        <v>5920.96</v>
      </c>
      <c r="F17" s="17"/>
      <c r="G17" s="16"/>
      <c r="H17" s="16">
        <v>17309</v>
      </c>
      <c r="I17" s="16">
        <v>16468</v>
      </c>
      <c r="J17" s="16">
        <f t="shared" si="5"/>
        <v>841</v>
      </c>
      <c r="K17" s="128">
        <f t="shared" si="7"/>
        <v>5.1</v>
      </c>
      <c r="L17" s="128">
        <f t="shared" si="8"/>
        <v>29.6</v>
      </c>
      <c r="M17" s="128">
        <f t="shared" si="9"/>
        <v>38.1</v>
      </c>
      <c r="O17" s="129">
        <v>45072</v>
      </c>
      <c r="P17" s="129">
        <v>43077</v>
      </c>
      <c r="Q17" s="131">
        <v>3376</v>
      </c>
      <c r="R17" s="16"/>
    </row>
    <row r="18" ht="20.1" customHeight="1" spans="1:18">
      <c r="A18" s="21" t="s">
        <v>74</v>
      </c>
      <c r="B18" s="16">
        <f t="shared" si="6"/>
        <v>6514.3</v>
      </c>
      <c r="C18" s="16">
        <v>815.53</v>
      </c>
      <c r="D18" s="16">
        <v>5538</v>
      </c>
      <c r="E18" s="16">
        <v>160.77</v>
      </c>
      <c r="F18" s="17"/>
      <c r="G18" s="16"/>
      <c r="H18" s="16">
        <v>261</v>
      </c>
      <c r="I18" s="16">
        <v>48</v>
      </c>
      <c r="J18" s="16">
        <f t="shared" si="5"/>
        <v>213</v>
      </c>
      <c r="K18" s="128">
        <f t="shared" si="7"/>
        <v>443.8</v>
      </c>
      <c r="L18" s="128">
        <f t="shared" si="8"/>
        <v>4</v>
      </c>
      <c r="M18" s="128">
        <f t="shared" si="9"/>
        <v>32</v>
      </c>
      <c r="O18" s="129">
        <v>6124</v>
      </c>
      <c r="P18" s="129">
        <v>4409</v>
      </c>
      <c r="Q18" s="131">
        <v>687</v>
      </c>
      <c r="R18" s="16"/>
    </row>
    <row r="19" ht="20.1" customHeight="1" spans="1:18">
      <c r="A19" s="21" t="s">
        <v>75</v>
      </c>
      <c r="B19" s="16">
        <f t="shared" si="6"/>
        <v>96762.65</v>
      </c>
      <c r="C19" s="16">
        <v>86701.65</v>
      </c>
      <c r="D19" s="16">
        <v>10061</v>
      </c>
      <c r="E19" s="16">
        <v>0</v>
      </c>
      <c r="F19" s="17"/>
      <c r="G19" s="16"/>
      <c r="H19" s="16">
        <v>20050</v>
      </c>
      <c r="I19" s="16">
        <v>56107</v>
      </c>
      <c r="J19" s="16">
        <f t="shared" si="5"/>
        <v>-36057</v>
      </c>
      <c r="K19" s="128">
        <f t="shared" si="7"/>
        <v>-64.3</v>
      </c>
      <c r="L19" s="128">
        <f t="shared" si="8"/>
        <v>20.7</v>
      </c>
      <c r="M19" s="128">
        <f t="shared" si="9"/>
        <v>23.1</v>
      </c>
      <c r="O19" s="129">
        <v>59125</v>
      </c>
      <c r="P19" s="129">
        <v>45182</v>
      </c>
      <c r="Q19" s="131">
        <v>4516</v>
      </c>
      <c r="R19" s="16"/>
    </row>
    <row r="20" ht="20.1" customHeight="1" spans="1:18">
      <c r="A20" s="21" t="s">
        <v>76</v>
      </c>
      <c r="B20" s="16">
        <f t="shared" si="6"/>
        <v>166874.45</v>
      </c>
      <c r="C20" s="16">
        <v>60225.77</v>
      </c>
      <c r="D20" s="16">
        <v>61042</v>
      </c>
      <c r="E20" s="16">
        <v>45606.68</v>
      </c>
      <c r="F20" s="17"/>
      <c r="G20" s="16"/>
      <c r="H20" s="16">
        <v>67560</v>
      </c>
      <c r="I20" s="16">
        <v>88322</v>
      </c>
      <c r="J20" s="16">
        <f t="shared" si="5"/>
        <v>-20762</v>
      </c>
      <c r="K20" s="128">
        <f t="shared" si="7"/>
        <v>-23.5</v>
      </c>
      <c r="L20" s="128">
        <f t="shared" si="8"/>
        <v>40.5</v>
      </c>
      <c r="M20" s="128">
        <f t="shared" si="9"/>
        <v>112.2</v>
      </c>
      <c r="O20" s="129">
        <v>94269</v>
      </c>
      <c r="P20" s="129">
        <v>80470</v>
      </c>
      <c r="Q20" s="131">
        <v>5262</v>
      </c>
      <c r="R20" s="16"/>
    </row>
    <row r="21" ht="18" customHeight="1" spans="1:18">
      <c r="A21" s="21" t="s">
        <v>77</v>
      </c>
      <c r="B21" s="16">
        <f t="shared" si="6"/>
        <v>69934.3</v>
      </c>
      <c r="C21" s="16">
        <v>27039.3</v>
      </c>
      <c r="D21" s="16">
        <v>38860</v>
      </c>
      <c r="E21" s="16">
        <v>4035</v>
      </c>
      <c r="F21" s="17"/>
      <c r="G21" s="16"/>
      <c r="H21" s="16">
        <v>2168</v>
      </c>
      <c r="I21" s="16">
        <v>2960</v>
      </c>
      <c r="J21" s="16">
        <f t="shared" si="5"/>
        <v>-792</v>
      </c>
      <c r="K21" s="128">
        <f t="shared" si="7"/>
        <v>-26.8</v>
      </c>
      <c r="L21" s="128">
        <f t="shared" si="8"/>
        <v>3.1</v>
      </c>
      <c r="M21" s="128">
        <f t="shared" si="9"/>
        <v>8</v>
      </c>
      <c r="O21" s="129">
        <v>14548</v>
      </c>
      <c r="P21" s="129">
        <v>14285</v>
      </c>
      <c r="Q21" s="131">
        <v>652</v>
      </c>
      <c r="R21" s="16"/>
    </row>
    <row r="22" ht="20.1" customHeight="1" spans="1:18">
      <c r="A22" s="23" t="s">
        <v>78</v>
      </c>
      <c r="B22" s="16">
        <f t="shared" si="6"/>
        <v>1283.58</v>
      </c>
      <c r="C22" s="16">
        <v>1262.58</v>
      </c>
      <c r="D22" s="16">
        <v>21</v>
      </c>
      <c r="E22" s="16">
        <v>0</v>
      </c>
      <c r="F22" s="17"/>
      <c r="G22" s="16"/>
      <c r="H22" s="16">
        <v>65</v>
      </c>
      <c r="I22" s="16">
        <v>58</v>
      </c>
      <c r="J22" s="16">
        <f t="shared" si="5"/>
        <v>7</v>
      </c>
      <c r="K22" s="128">
        <f t="shared" si="7"/>
        <v>12.1</v>
      </c>
      <c r="L22" s="128">
        <f t="shared" si="8"/>
        <v>5.1</v>
      </c>
      <c r="M22" s="128">
        <f t="shared" si="9"/>
        <v>5.1</v>
      </c>
      <c r="O22" s="129">
        <v>34195</v>
      </c>
      <c r="P22" s="129">
        <v>455</v>
      </c>
      <c r="Q22" s="131">
        <v>11238</v>
      </c>
      <c r="R22" s="16"/>
    </row>
    <row r="23" ht="20.1" customHeight="1" spans="1:18">
      <c r="A23" s="21" t="s">
        <v>79</v>
      </c>
      <c r="B23" s="16">
        <f t="shared" si="6"/>
        <v>254.81</v>
      </c>
      <c r="C23" s="16">
        <v>213.81</v>
      </c>
      <c r="D23" s="16">
        <v>11</v>
      </c>
      <c r="E23" s="16">
        <v>30</v>
      </c>
      <c r="F23" s="17"/>
      <c r="G23" s="16"/>
      <c r="H23" s="16">
        <v>363</v>
      </c>
      <c r="I23" s="16">
        <v>291</v>
      </c>
      <c r="J23" s="16">
        <f t="shared" si="5"/>
        <v>72</v>
      </c>
      <c r="K23" s="128">
        <f t="shared" si="7"/>
        <v>24.7</v>
      </c>
      <c r="L23" s="128">
        <f t="shared" si="8"/>
        <v>142.5</v>
      </c>
      <c r="M23" s="128">
        <f t="shared" si="9"/>
        <v>169.8</v>
      </c>
      <c r="O23" s="129">
        <v>654</v>
      </c>
      <c r="P23" s="129">
        <v>654</v>
      </c>
      <c r="Q23" s="16"/>
      <c r="R23" s="16"/>
    </row>
    <row r="24" ht="20.1" customHeight="1" spans="1:18">
      <c r="A24" s="21" t="s">
        <v>80</v>
      </c>
      <c r="B24" s="16"/>
      <c r="C24" s="16"/>
      <c r="D24" s="16"/>
      <c r="E24" s="16">
        <v>0</v>
      </c>
      <c r="F24" s="17"/>
      <c r="G24" s="16"/>
      <c r="H24" s="16"/>
      <c r="I24" s="16"/>
      <c r="J24" s="16">
        <f t="shared" si="5"/>
        <v>0</v>
      </c>
      <c r="K24" s="128">
        <f t="shared" si="7"/>
        <v>0</v>
      </c>
      <c r="L24" s="128">
        <f t="shared" si="8"/>
        <v>0</v>
      </c>
      <c r="M24" s="128">
        <f t="shared" si="9"/>
        <v>0</v>
      </c>
      <c r="O24" s="129"/>
      <c r="P24" s="129"/>
      <c r="Q24" s="133">
        <v>1</v>
      </c>
      <c r="R24" s="16"/>
    </row>
    <row r="25" ht="20.1" customHeight="1" spans="1:18">
      <c r="A25" s="21" t="s">
        <v>81</v>
      </c>
      <c r="B25" s="16"/>
      <c r="C25" s="16"/>
      <c r="D25" s="16"/>
      <c r="E25" s="16">
        <v>0</v>
      </c>
      <c r="F25" s="17"/>
      <c r="G25" s="16"/>
      <c r="H25" s="16"/>
      <c r="I25" s="16"/>
      <c r="J25" s="16">
        <f t="shared" si="5"/>
        <v>0</v>
      </c>
      <c r="K25" s="128">
        <f t="shared" si="7"/>
        <v>0</v>
      </c>
      <c r="L25" s="128">
        <f t="shared" si="8"/>
        <v>0</v>
      </c>
      <c r="M25" s="128">
        <f t="shared" si="9"/>
        <v>0</v>
      </c>
      <c r="O25" s="129"/>
      <c r="P25" s="129"/>
      <c r="Q25" s="16"/>
      <c r="R25" s="16"/>
    </row>
    <row r="26" ht="20.1" customHeight="1" spans="1:18">
      <c r="A26" s="21" t="s">
        <v>82</v>
      </c>
      <c r="B26" s="16">
        <f t="shared" si="6"/>
        <v>17024.75</v>
      </c>
      <c r="C26" s="16">
        <v>3501.75</v>
      </c>
      <c r="D26" s="16">
        <v>13523</v>
      </c>
      <c r="E26" s="16">
        <v>0</v>
      </c>
      <c r="F26" s="17"/>
      <c r="G26" s="16"/>
      <c r="H26" s="16">
        <v>8043</v>
      </c>
      <c r="I26" s="16">
        <v>901</v>
      </c>
      <c r="J26" s="16">
        <f t="shared" si="5"/>
        <v>7142</v>
      </c>
      <c r="K26" s="128">
        <f t="shared" si="7"/>
        <v>792.7</v>
      </c>
      <c r="L26" s="128">
        <f t="shared" si="8"/>
        <v>47.2</v>
      </c>
      <c r="M26" s="128">
        <f t="shared" si="9"/>
        <v>229.7</v>
      </c>
      <c r="O26" s="129">
        <v>4883</v>
      </c>
      <c r="P26" s="129">
        <v>4872</v>
      </c>
      <c r="Q26" s="1">
        <v>129</v>
      </c>
      <c r="R26" s="16"/>
    </row>
    <row r="27" ht="20.1" customHeight="1" spans="1:18">
      <c r="A27" s="21" t="s">
        <v>83</v>
      </c>
      <c r="B27" s="16">
        <f t="shared" si="6"/>
        <v>33859.56</v>
      </c>
      <c r="C27" s="16">
        <v>31403.56</v>
      </c>
      <c r="D27" s="16">
        <v>2456</v>
      </c>
      <c r="E27" s="16">
        <v>0</v>
      </c>
      <c r="F27" s="17"/>
      <c r="G27" s="16"/>
      <c r="H27" s="16">
        <v>7554</v>
      </c>
      <c r="I27" s="16">
        <v>8246</v>
      </c>
      <c r="J27" s="16">
        <f t="shared" ref="J27:J38" si="10">H27-I27</f>
        <v>-692</v>
      </c>
      <c r="K27" s="128">
        <f t="shared" ref="K27:K41" si="11">IF(H27*I27=0,,ROUND(J27/I27*100,1))</f>
        <v>-8.4</v>
      </c>
      <c r="L27" s="128">
        <f t="shared" si="8"/>
        <v>22.3</v>
      </c>
      <c r="M27" s="128">
        <f t="shared" si="9"/>
        <v>24.1</v>
      </c>
      <c r="O27" s="129">
        <v>26011</v>
      </c>
      <c r="P27" s="129">
        <v>23521</v>
      </c>
      <c r="Q27" s="132">
        <v>3901</v>
      </c>
      <c r="R27" s="16"/>
    </row>
    <row r="28" ht="20.1" customHeight="1" spans="1:18">
      <c r="A28" s="21" t="s">
        <v>84</v>
      </c>
      <c r="B28" s="16">
        <f t="shared" si="6"/>
        <v>791.5</v>
      </c>
      <c r="C28" s="16">
        <v>160.5</v>
      </c>
      <c r="D28" s="16">
        <v>631</v>
      </c>
      <c r="E28" s="16">
        <v>0</v>
      </c>
      <c r="F28" s="17"/>
      <c r="G28" s="16"/>
      <c r="H28" s="16">
        <v>240</v>
      </c>
      <c r="I28" s="16"/>
      <c r="J28" s="16">
        <f t="shared" si="10"/>
        <v>240</v>
      </c>
      <c r="K28" s="128">
        <f t="shared" si="11"/>
        <v>0</v>
      </c>
      <c r="L28" s="128">
        <f t="shared" si="8"/>
        <v>30.3</v>
      </c>
      <c r="M28" s="128">
        <f t="shared" si="9"/>
        <v>149.5</v>
      </c>
      <c r="O28" s="129">
        <v>506</v>
      </c>
      <c r="P28" s="129">
        <v>506</v>
      </c>
      <c r="Q28" s="16"/>
      <c r="R28" s="16"/>
    </row>
    <row r="29" ht="20.1" customHeight="1" spans="1:18">
      <c r="A29" s="21" t="s">
        <v>85</v>
      </c>
      <c r="B29" s="16">
        <f t="shared" si="6"/>
        <v>4439.11</v>
      </c>
      <c r="C29" s="16">
        <v>4396.11</v>
      </c>
      <c r="D29" s="16">
        <v>43</v>
      </c>
      <c r="E29" s="16">
        <v>0</v>
      </c>
      <c r="F29" s="17"/>
      <c r="G29" s="16"/>
      <c r="H29" s="16">
        <v>766</v>
      </c>
      <c r="I29" s="16">
        <v>892</v>
      </c>
      <c r="J29" s="16">
        <f t="shared" si="10"/>
        <v>-126</v>
      </c>
      <c r="K29" s="128">
        <f t="shared" si="11"/>
        <v>-14.1</v>
      </c>
      <c r="L29" s="128">
        <f t="shared" si="8"/>
        <v>17.3</v>
      </c>
      <c r="M29" s="128">
        <f t="shared" si="9"/>
        <v>17.4</v>
      </c>
      <c r="O29" s="129">
        <v>4783</v>
      </c>
      <c r="P29" s="129">
        <v>3821</v>
      </c>
      <c r="Q29" s="131">
        <v>392</v>
      </c>
      <c r="R29" s="16"/>
    </row>
    <row r="30" ht="20.1" customHeight="1" spans="1:18">
      <c r="A30" s="21" t="s">
        <v>63</v>
      </c>
      <c r="B30" s="16">
        <f t="shared" si="6"/>
        <v>7968</v>
      </c>
      <c r="C30" s="16">
        <v>7968</v>
      </c>
      <c r="D30" s="16"/>
      <c r="E30" s="16">
        <v>0</v>
      </c>
      <c r="F30" s="17"/>
      <c r="G30" s="16"/>
      <c r="H30" s="16"/>
      <c r="I30" s="16"/>
      <c r="J30" s="16">
        <f t="shared" si="10"/>
        <v>0</v>
      </c>
      <c r="K30" s="128">
        <f t="shared" si="11"/>
        <v>0</v>
      </c>
      <c r="L30" s="128">
        <f t="shared" si="8"/>
        <v>0</v>
      </c>
      <c r="M30" s="128">
        <f t="shared" si="9"/>
        <v>0</v>
      </c>
      <c r="O30" s="129"/>
      <c r="P30" s="129"/>
      <c r="Q30" s="16"/>
      <c r="R30" s="16"/>
    </row>
    <row r="31" ht="21" customHeight="1" spans="1:18">
      <c r="A31" s="21" t="s">
        <v>86</v>
      </c>
      <c r="B31" s="16">
        <f t="shared" si="6"/>
        <v>123816</v>
      </c>
      <c r="C31" s="16">
        <v>44983</v>
      </c>
      <c r="D31" s="16">
        <v>78833</v>
      </c>
      <c r="E31" s="16">
        <v>0</v>
      </c>
      <c r="F31" s="17"/>
      <c r="G31" s="16"/>
      <c r="H31" s="16">
        <v>184</v>
      </c>
      <c r="I31" s="16">
        <v>20</v>
      </c>
      <c r="J31" s="16">
        <f t="shared" si="10"/>
        <v>164</v>
      </c>
      <c r="K31" s="128">
        <f t="shared" si="11"/>
        <v>820</v>
      </c>
      <c r="L31" s="128">
        <f t="shared" si="8"/>
        <v>0.1</v>
      </c>
      <c r="M31" s="128">
        <f t="shared" si="9"/>
        <v>0.4</v>
      </c>
      <c r="O31" s="129">
        <v>1381</v>
      </c>
      <c r="P31" s="129">
        <v>1246</v>
      </c>
      <c r="Q31" s="131">
        <v>14</v>
      </c>
      <c r="R31" s="16"/>
    </row>
    <row r="32" s="1" customFormat="1" ht="20.1" customHeight="1" spans="1:18">
      <c r="A32" s="21" t="s">
        <v>87</v>
      </c>
      <c r="B32" s="16">
        <f t="shared" si="6"/>
        <v>0</v>
      </c>
      <c r="C32" s="16"/>
      <c r="D32" s="16"/>
      <c r="E32" s="16">
        <v>0</v>
      </c>
      <c r="F32" s="17"/>
      <c r="G32" s="16"/>
      <c r="H32" s="16"/>
      <c r="I32" s="16"/>
      <c r="J32" s="16">
        <f t="shared" si="10"/>
        <v>0</v>
      </c>
      <c r="K32" s="128">
        <f t="shared" si="11"/>
        <v>0</v>
      </c>
      <c r="L32" s="128">
        <f t="shared" si="8"/>
        <v>0</v>
      </c>
      <c r="M32" s="128">
        <f t="shared" si="9"/>
        <v>0</v>
      </c>
      <c r="O32" s="134"/>
      <c r="P32" s="134"/>
      <c r="Q32" s="16"/>
      <c r="R32" s="16"/>
    </row>
    <row r="33" s="1" customFormat="1" ht="20.1" customHeight="1" spans="1:18">
      <c r="A33" s="21" t="s">
        <v>88</v>
      </c>
      <c r="B33" s="16">
        <f t="shared" si="6"/>
        <v>46156</v>
      </c>
      <c r="C33" s="16">
        <v>46156</v>
      </c>
      <c r="D33" s="16"/>
      <c r="E33" s="16"/>
      <c r="F33" s="17"/>
      <c r="G33" s="16"/>
      <c r="H33" s="16">
        <v>1968</v>
      </c>
      <c r="I33" s="16">
        <v>2062</v>
      </c>
      <c r="J33" s="16">
        <f t="shared" si="10"/>
        <v>-94</v>
      </c>
      <c r="K33" s="128">
        <f t="shared" si="11"/>
        <v>-4.6</v>
      </c>
      <c r="L33" s="128">
        <f t="shared" si="8"/>
        <v>4.3</v>
      </c>
      <c r="M33" s="128">
        <f t="shared" si="9"/>
        <v>4.3</v>
      </c>
      <c r="O33" s="134">
        <v>29407</v>
      </c>
      <c r="P33" s="134">
        <v>29405</v>
      </c>
      <c r="Q33" s="135">
        <v>10253</v>
      </c>
      <c r="R33" s="16"/>
    </row>
    <row r="34" s="1" customFormat="1" ht="20.1" customHeight="1" spans="1:18">
      <c r="A34" s="21" t="s">
        <v>89</v>
      </c>
      <c r="B34" s="16">
        <f t="shared" si="6"/>
        <v>100</v>
      </c>
      <c r="C34" s="16">
        <v>100</v>
      </c>
      <c r="D34" s="16"/>
      <c r="E34" s="16"/>
      <c r="F34" s="17"/>
      <c r="G34" s="16"/>
      <c r="H34" s="16"/>
      <c r="I34" s="16"/>
      <c r="J34" s="16">
        <f t="shared" si="10"/>
        <v>0</v>
      </c>
      <c r="K34" s="128">
        <f t="shared" si="11"/>
        <v>0</v>
      </c>
      <c r="L34" s="128">
        <f t="shared" si="8"/>
        <v>0</v>
      </c>
      <c r="M34" s="128">
        <f t="shared" si="9"/>
        <v>0</v>
      </c>
      <c r="O34" s="134">
        <v>51</v>
      </c>
      <c r="P34" s="134">
        <v>51</v>
      </c>
      <c r="Q34" s="135">
        <v>5</v>
      </c>
      <c r="R34" s="16"/>
    </row>
    <row r="35" ht="20.1" customHeight="1" spans="1:18">
      <c r="A35" s="18" t="s">
        <v>90</v>
      </c>
      <c r="B35" s="16">
        <f t="shared" si="6"/>
        <v>104836</v>
      </c>
      <c r="C35" s="16">
        <v>104836</v>
      </c>
      <c r="D35" s="16"/>
      <c r="E35" s="16"/>
      <c r="F35" s="17"/>
      <c r="G35" s="16"/>
      <c r="H35" s="16">
        <v>45437</v>
      </c>
      <c r="I35" s="136">
        <v>20915</v>
      </c>
      <c r="J35" s="16">
        <f t="shared" si="10"/>
        <v>24522</v>
      </c>
      <c r="K35" s="128">
        <f t="shared" si="11"/>
        <v>117.2</v>
      </c>
      <c r="L35" s="128">
        <f t="shared" si="8"/>
        <v>43.3</v>
      </c>
      <c r="M35" s="128">
        <f t="shared" si="9"/>
        <v>43.3</v>
      </c>
      <c r="O35" s="129">
        <v>142320</v>
      </c>
      <c r="P35" s="129">
        <v>127434</v>
      </c>
      <c r="Q35" s="131">
        <v>44631</v>
      </c>
      <c r="R35" s="16"/>
    </row>
    <row r="36" ht="30" customHeight="1" spans="1:18">
      <c r="A36" s="24" t="s">
        <v>91</v>
      </c>
      <c r="B36" s="16">
        <f t="shared" si="6"/>
        <v>39307</v>
      </c>
      <c r="C36" s="16">
        <v>39307</v>
      </c>
      <c r="D36" s="16"/>
      <c r="E36" s="16"/>
      <c r="F36" s="17"/>
      <c r="G36" s="16"/>
      <c r="H36" s="16">
        <v>2917</v>
      </c>
      <c r="I36" s="136">
        <v>5254</v>
      </c>
      <c r="J36" s="16">
        <f t="shared" si="10"/>
        <v>-2337</v>
      </c>
      <c r="K36" s="128">
        <f t="shared" si="11"/>
        <v>-44.5</v>
      </c>
      <c r="L36" s="128">
        <f t="shared" si="8"/>
        <v>7.4</v>
      </c>
      <c r="M36" s="128">
        <f t="shared" si="9"/>
        <v>7.4</v>
      </c>
      <c r="O36" s="129">
        <v>55359</v>
      </c>
      <c r="P36" s="129">
        <v>40827</v>
      </c>
      <c r="Q36" s="131">
        <v>13841</v>
      </c>
      <c r="R36" s="16"/>
    </row>
    <row r="37" ht="20.1" customHeight="1" spans="1:18">
      <c r="A37" s="21" t="s">
        <v>92</v>
      </c>
      <c r="B37" s="16">
        <f t="shared" si="6"/>
        <v>2000</v>
      </c>
      <c r="C37" s="16">
        <v>2000</v>
      </c>
      <c r="D37" s="16"/>
      <c r="E37" s="16"/>
      <c r="F37" s="17"/>
      <c r="G37" s="16"/>
      <c r="H37" s="137">
        <v>339</v>
      </c>
      <c r="I37" s="137">
        <v>2311</v>
      </c>
      <c r="J37" s="16">
        <f t="shared" si="10"/>
        <v>-1972</v>
      </c>
      <c r="K37" s="128">
        <f t="shared" si="11"/>
        <v>-85.3</v>
      </c>
      <c r="L37" s="128">
        <f t="shared" si="8"/>
        <v>17</v>
      </c>
      <c r="M37" s="128">
        <f t="shared" si="9"/>
        <v>17</v>
      </c>
      <c r="O37" s="129">
        <v>3292</v>
      </c>
      <c r="P37" s="129">
        <v>3115</v>
      </c>
      <c r="Q37" s="16"/>
      <c r="R37" s="16"/>
    </row>
    <row r="38" ht="20.1" customHeight="1" spans="1:18">
      <c r="A38" s="21" t="s">
        <v>93</v>
      </c>
      <c r="B38" s="16">
        <f t="shared" si="6"/>
        <v>1200</v>
      </c>
      <c r="C38" s="16">
        <v>1200</v>
      </c>
      <c r="D38" s="16"/>
      <c r="E38" s="16"/>
      <c r="F38" s="17"/>
      <c r="G38" s="16"/>
      <c r="H38" s="137">
        <v>241</v>
      </c>
      <c r="I38" s="137">
        <v>150</v>
      </c>
      <c r="J38" s="16">
        <f t="shared" si="10"/>
        <v>91</v>
      </c>
      <c r="K38" s="128">
        <f t="shared" si="11"/>
        <v>60.7</v>
      </c>
      <c r="L38" s="128">
        <f t="shared" si="8"/>
        <v>20.1</v>
      </c>
      <c r="M38" s="128">
        <f t="shared" si="9"/>
        <v>20.1</v>
      </c>
      <c r="O38" s="129">
        <v>967</v>
      </c>
      <c r="P38" s="129">
        <v>967</v>
      </c>
      <c r="Q38" s="16"/>
      <c r="R38" s="16"/>
    </row>
    <row r="39" ht="20.1" customHeight="1" spans="1:18">
      <c r="A39" s="21" t="s">
        <v>94</v>
      </c>
      <c r="B39" s="16"/>
      <c r="C39" s="16"/>
      <c r="D39" s="16"/>
      <c r="E39" s="16"/>
      <c r="F39" s="17"/>
      <c r="G39" s="16"/>
      <c r="H39" s="16"/>
      <c r="I39" s="16">
        <v>1178</v>
      </c>
      <c r="J39" s="16"/>
      <c r="K39" s="128"/>
      <c r="L39" s="128"/>
      <c r="M39" s="128"/>
      <c r="O39" s="129"/>
      <c r="P39" s="129"/>
      <c r="Q39" s="16"/>
      <c r="R39" s="16"/>
    </row>
    <row r="40" ht="20.1" customHeight="1" spans="1:18">
      <c r="A40" s="21" t="s">
        <v>95</v>
      </c>
      <c r="B40" s="16"/>
      <c r="C40" s="16"/>
      <c r="D40" s="16"/>
      <c r="E40" s="16"/>
      <c r="F40" s="17"/>
      <c r="G40" s="16"/>
      <c r="H40" s="16">
        <v>14049</v>
      </c>
      <c r="I40" s="16">
        <v>10115</v>
      </c>
      <c r="J40" s="16"/>
      <c r="K40" s="128"/>
      <c r="L40" s="128"/>
      <c r="M40" s="128"/>
      <c r="O40" s="129"/>
      <c r="P40" s="129"/>
      <c r="Q40" s="16"/>
      <c r="R40" s="16"/>
    </row>
    <row r="41" ht="20.1" customHeight="1" spans="1:18">
      <c r="A41" s="21" t="s">
        <v>87</v>
      </c>
      <c r="B41" s="16">
        <f>SUM(C41,G41,F41,E41,D41)</f>
        <v>0</v>
      </c>
      <c r="C41" s="16"/>
      <c r="D41" s="16"/>
      <c r="E41" s="16"/>
      <c r="F41" s="17"/>
      <c r="G41" s="16"/>
      <c r="H41" s="16"/>
      <c r="I41" s="16"/>
      <c r="J41" s="16">
        <f>H41-I41</f>
        <v>0</v>
      </c>
      <c r="K41" s="128">
        <f>IF(H41*I41=0,,ROUND(J41/I41*100,1))</f>
        <v>0</v>
      </c>
      <c r="L41" s="128">
        <f>IF(B41=0,,ROUND(H41/B41*100,1))</f>
        <v>0</v>
      </c>
      <c r="M41" s="128">
        <f>IF(C41=0,,ROUND(H41/C41*100,1))</f>
        <v>0</v>
      </c>
      <c r="O41" s="129"/>
      <c r="P41" s="129"/>
      <c r="Q41" s="16"/>
      <c r="R41" s="16"/>
    </row>
    <row r="42" ht="20.1" customHeight="1" spans="1:18">
      <c r="A42" s="21" t="s">
        <v>88</v>
      </c>
      <c r="B42" s="16">
        <f>SUM(C42,G42,F42,E42,D42)</f>
        <v>62025</v>
      </c>
      <c r="C42" s="16">
        <v>62025</v>
      </c>
      <c r="D42" s="16"/>
      <c r="E42" s="16"/>
      <c r="F42" s="17"/>
      <c r="G42" s="16"/>
      <c r="H42" s="136">
        <v>3215</v>
      </c>
      <c r="I42" s="136">
        <v>521</v>
      </c>
      <c r="J42" s="16">
        <f>H42-I42</f>
        <v>2694</v>
      </c>
      <c r="K42" s="128">
        <f>IF(H42*I42=0,,ROUND(J42/I42*100,1))</f>
        <v>517.1</v>
      </c>
      <c r="L42" s="128">
        <f>IF(B42=0,,ROUND(H42/B42*100,1))</f>
        <v>5.2</v>
      </c>
      <c r="M42" s="128">
        <f>IF(C42=0,,ROUND(H42/C42*100,1))</f>
        <v>5.2</v>
      </c>
      <c r="O42" s="129">
        <v>20734</v>
      </c>
      <c r="P42" s="129">
        <v>20734</v>
      </c>
      <c r="Q42" s="131">
        <v>5553</v>
      </c>
      <c r="R42" s="16"/>
    </row>
    <row r="43" ht="20.1" customHeight="1" spans="1:18">
      <c r="A43" s="21" t="s">
        <v>89</v>
      </c>
      <c r="B43" s="16">
        <f>SUM(C43,G43,F43,E43,D43)</f>
        <v>304</v>
      </c>
      <c r="C43" s="16">
        <v>304</v>
      </c>
      <c r="D43" s="16"/>
      <c r="E43" s="16"/>
      <c r="F43" s="17"/>
      <c r="G43" s="16"/>
      <c r="H43" s="16">
        <v>32</v>
      </c>
      <c r="I43" s="16">
        <v>168</v>
      </c>
      <c r="J43" s="16">
        <f>H43-I43</f>
        <v>-136</v>
      </c>
      <c r="K43" s="128">
        <f>IF(H43*I43=0,,ROUND(J43/I43*100,1))</f>
        <v>-81</v>
      </c>
      <c r="L43" s="128">
        <f>IF(B43=0,,ROUND(H43/B43*100,1))</f>
        <v>10.5</v>
      </c>
      <c r="M43" s="128">
        <f>IF(C43=0,,ROUND(H43/C43*100,1))</f>
        <v>10.5</v>
      </c>
      <c r="O43" s="129">
        <v>133</v>
      </c>
      <c r="P43" s="129">
        <v>133</v>
      </c>
      <c r="Q43" s="132">
        <v>30</v>
      </c>
      <c r="R43" s="16"/>
    </row>
    <row r="45" spans="1:18">
      <c r="G45" s="1" t="s">
        <v>96</v>
      </c>
      <c r="H45" s="138">
        <f>SUM(H10:H14,H16:H19)</f>
        <v>121684</v>
      </c>
      <c r="I45" s="138">
        <f>SUM(I10:I14,I16:I19)</f>
        <v>153560</v>
      </c>
      <c r="J45" s="16">
        <f t="shared" ref="J45" si="12">H45-I45</f>
        <v>-31876</v>
      </c>
      <c r="K45" s="128">
        <f t="shared" ref="K45" si="13">IF(H45=0,,ROUND(J45/I45*100,1))</f>
        <v>-20.8</v>
      </c>
      <c r="O45" s="3">
        <f>SUM(O10:O14,O16:O19)</f>
        <v>382700</v>
      </c>
      <c r="P45" s="3">
        <f>SUM(P10:P14,P16:P19)</f>
        <v>324705</v>
      </c>
    </row>
    <row r="47" spans="1:18">
      <c r="G47" s="1" t="s">
        <v>97</v>
      </c>
      <c r="H47" s="138">
        <f>SUM(H13,H15:H21,H27,H28)</f>
        <v>177907</v>
      </c>
      <c r="I47" s="138">
        <f>SUM(I13,I15:I21,I27,I28)</f>
        <v>235603</v>
      </c>
      <c r="J47" s="16">
        <f t="shared" ref="J47" si="14">H47-I47</f>
        <v>-57696</v>
      </c>
      <c r="K47" s="128">
        <f t="shared" ref="K47" si="15">IF(H47=0,,ROUND(J47/I47*100,1))</f>
        <v>-24.5</v>
      </c>
      <c r="O47" s="3">
        <f>SUM(O13,O15:O21,O27,O28,O29)</f>
        <v>458985</v>
      </c>
      <c r="P47" s="3">
        <f>SUM(P13,P15:P21,P27,P28,P29)</f>
        <v>409424</v>
      </c>
    </row>
    <row r="48" spans="1:18">
      <c r="G48" s="1" t="s">
        <v>98</v>
      </c>
      <c r="H48" s="1">
        <f>ROUND(H47/H9*100,1)</f>
        <v>84.2</v>
      </c>
      <c r="I48" s="1">
        <f>ROUND(I47/I9*100,1)</f>
        <v>91.3</v>
      </c>
      <c r="O48">
        <f>ROUND(O47/O9*100,1)</f>
        <v>76.8</v>
      </c>
      <c r="P48">
        <f>ROUND(P47/P9*100,1)</f>
        <v>84</v>
      </c>
    </row>
  </sheetData>
  <mergeCells count="20">
    <mergeCell ref="A1:L1"/>
    <mergeCell ref="B5:G5"/>
    <mergeCell ref="J5:K5"/>
    <mergeCell ref="O5:P5"/>
    <mergeCell ref="Q5:R5"/>
    <mergeCell ref="J6:K6"/>
    <mergeCell ref="A5:A7"/>
    <mergeCell ref="B6:B7"/>
    <mergeCell ref="D6:D7"/>
    <mergeCell ref="E6:E7"/>
    <mergeCell ref="F6:F7"/>
    <mergeCell ref="G6:G7"/>
    <mergeCell ref="H6:H7"/>
    <mergeCell ref="I6:I7"/>
    <mergeCell ref="L5:L7"/>
    <mergeCell ref="M5:M7"/>
    <mergeCell ref="O6:O7"/>
    <mergeCell ref="P6:P7"/>
    <mergeCell ref="Q6:Q7"/>
    <mergeCell ref="R6:R7"/>
  </mergeCells>
  <pageMargins left="0.708661417322835" right="0.708661417322835" top="0.748031496062992" bottom="0.748031496062992" header="0.31496062992126" footer="0.31496062992126"/>
  <pageSetup paperSize="12" scale="62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opLeftCell="A2" workbookViewId="0">
      <selection activeCell="B35" sqref="B35"/>
    </sheetView>
  </sheetViews>
  <sheetFormatPr defaultColWidth="12.125" defaultRowHeight="13.5"/>
  <cols>
    <col min="1" max="1" width="40.625" style="100" customWidth="1"/>
    <col min="2" max="2" width="25.625" style="101" customWidth="1"/>
    <col min="3" max="3" width="25.625" style="102" customWidth="1"/>
    <col min="4" max="5" width="25.625" style="100" customWidth="1"/>
    <col min="6" max="251" width="12.125" style="100"/>
    <col min="252" max="252" width="16.375" style="100" customWidth="1"/>
    <col min="253" max="253" width="43" style="100" customWidth="1"/>
    <col min="254" max="254" width="26.375" style="100" customWidth="1"/>
    <col min="255" max="507" width="12.125" style="100"/>
    <col min="508" max="508" width="16.375" style="100" customWidth="1"/>
    <col min="509" max="509" width="43" style="100" customWidth="1"/>
    <col min="510" max="510" width="26.375" style="100" customWidth="1"/>
    <col min="511" max="763" width="12.125" style="100"/>
    <col min="764" max="764" width="16.375" style="100" customWidth="1"/>
    <col min="765" max="765" width="43" style="100" customWidth="1"/>
    <col min="766" max="766" width="26.375" style="100" customWidth="1"/>
    <col min="767" max="1019" width="12.125" style="100"/>
    <col min="1020" max="1020" width="16.375" style="100" customWidth="1"/>
    <col min="1021" max="1021" width="43" style="100" customWidth="1"/>
    <col min="1022" max="1022" width="26.375" style="100" customWidth="1"/>
    <col min="1023" max="1275" width="12.125" style="100"/>
    <col min="1276" max="1276" width="16.375" style="100" customWidth="1"/>
    <col min="1277" max="1277" width="43" style="100" customWidth="1"/>
    <col min="1278" max="1278" width="26.375" style="100" customWidth="1"/>
    <col min="1279" max="1531" width="12.125" style="100"/>
    <col min="1532" max="1532" width="16.375" style="100" customWidth="1"/>
    <col min="1533" max="1533" width="43" style="100" customWidth="1"/>
    <col min="1534" max="1534" width="26.375" style="100" customWidth="1"/>
    <col min="1535" max="1787" width="12.125" style="100"/>
    <col min="1788" max="1788" width="16.375" style="100" customWidth="1"/>
    <col min="1789" max="1789" width="43" style="100" customWidth="1"/>
    <col min="1790" max="1790" width="26.375" style="100" customWidth="1"/>
    <col min="1791" max="2043" width="12.125" style="100"/>
    <col min="2044" max="2044" width="16.375" style="100" customWidth="1"/>
    <col min="2045" max="2045" width="43" style="100" customWidth="1"/>
    <col min="2046" max="2046" width="26.375" style="100" customWidth="1"/>
    <col min="2047" max="2299" width="12.125" style="100"/>
    <col min="2300" max="2300" width="16.375" style="100" customWidth="1"/>
    <col min="2301" max="2301" width="43" style="100" customWidth="1"/>
    <col min="2302" max="2302" width="26.375" style="100" customWidth="1"/>
    <col min="2303" max="2555" width="12.125" style="100"/>
    <col min="2556" max="2556" width="16.375" style="100" customWidth="1"/>
    <col min="2557" max="2557" width="43" style="100" customWidth="1"/>
    <col min="2558" max="2558" width="26.375" style="100" customWidth="1"/>
    <col min="2559" max="2811" width="12.125" style="100"/>
    <col min="2812" max="2812" width="16.375" style="100" customWidth="1"/>
    <col min="2813" max="2813" width="43" style="100" customWidth="1"/>
    <col min="2814" max="2814" width="26.375" style="100" customWidth="1"/>
    <col min="2815" max="3067" width="12.125" style="100"/>
    <col min="3068" max="3068" width="16.375" style="100" customWidth="1"/>
    <col min="3069" max="3069" width="43" style="100" customWidth="1"/>
    <col min="3070" max="3070" width="26.375" style="100" customWidth="1"/>
    <col min="3071" max="3323" width="12.125" style="100"/>
    <col min="3324" max="3324" width="16.375" style="100" customWidth="1"/>
    <col min="3325" max="3325" width="43" style="100" customWidth="1"/>
    <col min="3326" max="3326" width="26.375" style="100" customWidth="1"/>
    <col min="3327" max="3579" width="12.125" style="100"/>
    <col min="3580" max="3580" width="16.375" style="100" customWidth="1"/>
    <col min="3581" max="3581" width="43" style="100" customWidth="1"/>
    <col min="3582" max="3582" width="26.375" style="100" customWidth="1"/>
    <col min="3583" max="3835" width="12.125" style="100"/>
    <col min="3836" max="3836" width="16.375" style="100" customWidth="1"/>
    <col min="3837" max="3837" width="43" style="100" customWidth="1"/>
    <col min="3838" max="3838" width="26.375" style="100" customWidth="1"/>
    <col min="3839" max="4091" width="12.125" style="100"/>
    <col min="4092" max="4092" width="16.375" style="100" customWidth="1"/>
    <col min="4093" max="4093" width="43" style="100" customWidth="1"/>
    <col min="4094" max="4094" width="26.375" style="100" customWidth="1"/>
    <col min="4095" max="4347" width="12.125" style="100"/>
    <col min="4348" max="4348" width="16.375" style="100" customWidth="1"/>
    <col min="4349" max="4349" width="43" style="100" customWidth="1"/>
    <col min="4350" max="4350" width="26.375" style="100" customWidth="1"/>
    <col min="4351" max="4603" width="12.125" style="100"/>
    <col min="4604" max="4604" width="16.375" style="100" customWidth="1"/>
    <col min="4605" max="4605" width="43" style="100" customWidth="1"/>
    <col min="4606" max="4606" width="26.375" style="100" customWidth="1"/>
    <col min="4607" max="4859" width="12.125" style="100"/>
    <col min="4860" max="4860" width="16.375" style="100" customWidth="1"/>
    <col min="4861" max="4861" width="43" style="100" customWidth="1"/>
    <col min="4862" max="4862" width="26.375" style="100" customWidth="1"/>
    <col min="4863" max="5115" width="12.125" style="100"/>
    <col min="5116" max="5116" width="16.375" style="100" customWidth="1"/>
    <col min="5117" max="5117" width="43" style="100" customWidth="1"/>
    <col min="5118" max="5118" width="26.375" style="100" customWidth="1"/>
    <col min="5119" max="5371" width="12.125" style="100"/>
    <col min="5372" max="5372" width="16.375" style="100" customWidth="1"/>
    <col min="5373" max="5373" width="43" style="100" customWidth="1"/>
    <col min="5374" max="5374" width="26.375" style="100" customWidth="1"/>
    <col min="5375" max="5627" width="12.125" style="100"/>
    <col min="5628" max="5628" width="16.375" style="100" customWidth="1"/>
    <col min="5629" max="5629" width="43" style="100" customWidth="1"/>
    <col min="5630" max="5630" width="26.375" style="100" customWidth="1"/>
    <col min="5631" max="5883" width="12.125" style="100"/>
    <col min="5884" max="5884" width="16.375" style="100" customWidth="1"/>
    <col min="5885" max="5885" width="43" style="100" customWidth="1"/>
    <col min="5886" max="5886" width="26.375" style="100" customWidth="1"/>
    <col min="5887" max="6139" width="12.125" style="100"/>
    <col min="6140" max="6140" width="16.375" style="100" customWidth="1"/>
    <col min="6141" max="6141" width="43" style="100" customWidth="1"/>
    <col min="6142" max="6142" width="26.375" style="100" customWidth="1"/>
    <col min="6143" max="6395" width="12.125" style="100"/>
    <col min="6396" max="6396" width="16.375" style="100" customWidth="1"/>
    <col min="6397" max="6397" width="43" style="100" customWidth="1"/>
    <col min="6398" max="6398" width="26.375" style="100" customWidth="1"/>
    <col min="6399" max="6651" width="12.125" style="100"/>
    <col min="6652" max="6652" width="16.375" style="100" customWidth="1"/>
    <col min="6653" max="6653" width="43" style="100" customWidth="1"/>
    <col min="6654" max="6654" width="26.375" style="100" customWidth="1"/>
    <col min="6655" max="6907" width="12.125" style="100"/>
    <col min="6908" max="6908" width="16.375" style="100" customWidth="1"/>
    <col min="6909" max="6909" width="43" style="100" customWidth="1"/>
    <col min="6910" max="6910" width="26.375" style="100" customWidth="1"/>
    <col min="6911" max="7163" width="12.125" style="100"/>
    <col min="7164" max="7164" width="16.375" style="100" customWidth="1"/>
    <col min="7165" max="7165" width="43" style="100" customWidth="1"/>
    <col min="7166" max="7166" width="26.375" style="100" customWidth="1"/>
    <col min="7167" max="7419" width="12.125" style="100"/>
    <col min="7420" max="7420" width="16.375" style="100" customWidth="1"/>
    <col min="7421" max="7421" width="43" style="100" customWidth="1"/>
    <col min="7422" max="7422" width="26.375" style="100" customWidth="1"/>
    <col min="7423" max="7675" width="12.125" style="100"/>
    <col min="7676" max="7676" width="16.375" style="100" customWidth="1"/>
    <col min="7677" max="7677" width="43" style="100" customWidth="1"/>
    <col min="7678" max="7678" width="26.375" style="100" customWidth="1"/>
    <col min="7679" max="7931" width="12.125" style="100"/>
    <col min="7932" max="7932" width="16.375" style="100" customWidth="1"/>
    <col min="7933" max="7933" width="43" style="100" customWidth="1"/>
    <col min="7934" max="7934" width="26.375" style="100" customWidth="1"/>
    <col min="7935" max="8187" width="12.125" style="100"/>
    <col min="8188" max="8188" width="16.375" style="100" customWidth="1"/>
    <col min="8189" max="8189" width="43" style="100" customWidth="1"/>
    <col min="8190" max="8190" width="26.375" style="100" customWidth="1"/>
    <col min="8191" max="8443" width="12.125" style="100"/>
    <col min="8444" max="8444" width="16.375" style="100" customWidth="1"/>
    <col min="8445" max="8445" width="43" style="100" customWidth="1"/>
    <col min="8446" max="8446" width="26.375" style="100" customWidth="1"/>
    <col min="8447" max="8699" width="12.125" style="100"/>
    <col min="8700" max="8700" width="16.375" style="100" customWidth="1"/>
    <col min="8701" max="8701" width="43" style="100" customWidth="1"/>
    <col min="8702" max="8702" width="26.375" style="100" customWidth="1"/>
    <col min="8703" max="8955" width="12.125" style="100"/>
    <col min="8956" max="8956" width="16.375" style="100" customWidth="1"/>
    <col min="8957" max="8957" width="43" style="100" customWidth="1"/>
    <col min="8958" max="8958" width="26.375" style="100" customWidth="1"/>
    <col min="8959" max="9211" width="12.125" style="100"/>
    <col min="9212" max="9212" width="16.375" style="100" customWidth="1"/>
    <col min="9213" max="9213" width="43" style="100" customWidth="1"/>
    <col min="9214" max="9214" width="26.375" style="100" customWidth="1"/>
    <col min="9215" max="9467" width="12.125" style="100"/>
    <col min="9468" max="9468" width="16.375" style="100" customWidth="1"/>
    <col min="9469" max="9469" width="43" style="100" customWidth="1"/>
    <col min="9470" max="9470" width="26.375" style="100" customWidth="1"/>
    <col min="9471" max="9723" width="12.125" style="100"/>
    <col min="9724" max="9724" width="16.375" style="100" customWidth="1"/>
    <col min="9725" max="9725" width="43" style="100" customWidth="1"/>
    <col min="9726" max="9726" width="26.375" style="100" customWidth="1"/>
    <col min="9727" max="9979" width="12.125" style="100"/>
    <col min="9980" max="9980" width="16.375" style="100" customWidth="1"/>
    <col min="9981" max="9981" width="43" style="100" customWidth="1"/>
    <col min="9982" max="9982" width="26.375" style="100" customWidth="1"/>
    <col min="9983" max="10235" width="12.125" style="100"/>
    <col min="10236" max="10236" width="16.375" style="100" customWidth="1"/>
    <col min="10237" max="10237" width="43" style="100" customWidth="1"/>
    <col min="10238" max="10238" width="26.375" style="100" customWidth="1"/>
    <col min="10239" max="10491" width="12.125" style="100"/>
    <col min="10492" max="10492" width="16.375" style="100" customWidth="1"/>
    <col min="10493" max="10493" width="43" style="100" customWidth="1"/>
    <col min="10494" max="10494" width="26.375" style="100" customWidth="1"/>
    <col min="10495" max="10747" width="12.125" style="100"/>
    <col min="10748" max="10748" width="16.375" style="100" customWidth="1"/>
    <col min="10749" max="10749" width="43" style="100" customWidth="1"/>
    <col min="10750" max="10750" width="26.375" style="100" customWidth="1"/>
    <col min="10751" max="11003" width="12.125" style="100"/>
    <col min="11004" max="11004" width="16.375" style="100" customWidth="1"/>
    <col min="11005" max="11005" width="43" style="100" customWidth="1"/>
    <col min="11006" max="11006" width="26.375" style="100" customWidth="1"/>
    <col min="11007" max="11259" width="12.125" style="100"/>
    <col min="11260" max="11260" width="16.375" style="100" customWidth="1"/>
    <col min="11261" max="11261" width="43" style="100" customWidth="1"/>
    <col min="11262" max="11262" width="26.375" style="100" customWidth="1"/>
    <col min="11263" max="11515" width="12.125" style="100"/>
    <col min="11516" max="11516" width="16.375" style="100" customWidth="1"/>
    <col min="11517" max="11517" width="43" style="100" customWidth="1"/>
    <col min="11518" max="11518" width="26.375" style="100" customWidth="1"/>
    <col min="11519" max="11771" width="12.125" style="100"/>
    <col min="11772" max="11772" width="16.375" style="100" customWidth="1"/>
    <col min="11773" max="11773" width="43" style="100" customWidth="1"/>
    <col min="11774" max="11774" width="26.375" style="100" customWidth="1"/>
    <col min="11775" max="12027" width="12.125" style="100"/>
    <col min="12028" max="12028" width="16.375" style="100" customWidth="1"/>
    <col min="12029" max="12029" width="43" style="100" customWidth="1"/>
    <col min="12030" max="12030" width="26.375" style="100" customWidth="1"/>
    <col min="12031" max="12283" width="12.125" style="100"/>
    <col min="12284" max="12284" width="16.375" style="100" customWidth="1"/>
    <col min="12285" max="12285" width="43" style="100" customWidth="1"/>
    <col min="12286" max="12286" width="26.375" style="100" customWidth="1"/>
    <col min="12287" max="12539" width="12.125" style="100"/>
    <col min="12540" max="12540" width="16.375" style="100" customWidth="1"/>
    <col min="12541" max="12541" width="43" style="100" customWidth="1"/>
    <col min="12542" max="12542" width="26.375" style="100" customWidth="1"/>
    <col min="12543" max="12795" width="12.125" style="100"/>
    <col min="12796" max="12796" width="16.375" style="100" customWidth="1"/>
    <col min="12797" max="12797" width="43" style="100" customWidth="1"/>
    <col min="12798" max="12798" width="26.375" style="100" customWidth="1"/>
    <col min="12799" max="13051" width="12.125" style="100"/>
    <col min="13052" max="13052" width="16.375" style="100" customWidth="1"/>
    <col min="13053" max="13053" width="43" style="100" customWidth="1"/>
    <col min="13054" max="13054" width="26.375" style="100" customWidth="1"/>
    <col min="13055" max="13307" width="12.125" style="100"/>
    <col min="13308" max="13308" width="16.375" style="100" customWidth="1"/>
    <col min="13309" max="13309" width="43" style="100" customWidth="1"/>
    <col min="13310" max="13310" width="26.375" style="100" customWidth="1"/>
    <col min="13311" max="13563" width="12.125" style="100"/>
    <col min="13564" max="13564" width="16.375" style="100" customWidth="1"/>
    <col min="13565" max="13565" width="43" style="100" customWidth="1"/>
    <col min="13566" max="13566" width="26.375" style="100" customWidth="1"/>
    <col min="13567" max="13819" width="12.125" style="100"/>
    <col min="13820" max="13820" width="16.375" style="100" customWidth="1"/>
    <col min="13821" max="13821" width="43" style="100" customWidth="1"/>
    <col min="13822" max="13822" width="26.375" style="100" customWidth="1"/>
    <col min="13823" max="14075" width="12.125" style="100"/>
    <col min="14076" max="14076" width="16.375" style="100" customWidth="1"/>
    <col min="14077" max="14077" width="43" style="100" customWidth="1"/>
    <col min="14078" max="14078" width="26.375" style="100" customWidth="1"/>
    <col min="14079" max="14331" width="12.125" style="100"/>
    <col min="14332" max="14332" width="16.375" style="100" customWidth="1"/>
    <col min="14333" max="14333" width="43" style="100" customWidth="1"/>
    <col min="14334" max="14334" width="26.375" style="100" customWidth="1"/>
    <col min="14335" max="14587" width="12.125" style="100"/>
    <col min="14588" max="14588" width="16.375" style="100" customWidth="1"/>
    <col min="14589" max="14589" width="43" style="100" customWidth="1"/>
    <col min="14590" max="14590" width="26.375" style="100" customWidth="1"/>
    <col min="14591" max="14843" width="12.125" style="100"/>
    <col min="14844" max="14844" width="16.375" style="100" customWidth="1"/>
    <col min="14845" max="14845" width="43" style="100" customWidth="1"/>
    <col min="14846" max="14846" width="26.375" style="100" customWidth="1"/>
    <col min="14847" max="15099" width="12.125" style="100"/>
    <col min="15100" max="15100" width="16.375" style="100" customWidth="1"/>
    <col min="15101" max="15101" width="43" style="100" customWidth="1"/>
    <col min="15102" max="15102" width="26.375" style="100" customWidth="1"/>
    <col min="15103" max="15355" width="12.125" style="100"/>
    <col min="15356" max="15356" width="16.375" style="100" customWidth="1"/>
    <col min="15357" max="15357" width="43" style="100" customWidth="1"/>
    <col min="15358" max="15358" width="26.375" style="100" customWidth="1"/>
    <col min="15359" max="15611" width="12.125" style="100"/>
    <col min="15612" max="15612" width="16.375" style="100" customWidth="1"/>
    <col min="15613" max="15613" width="43" style="100" customWidth="1"/>
    <col min="15614" max="15614" width="26.375" style="100" customWidth="1"/>
    <col min="15615" max="15867" width="12.125" style="100"/>
    <col min="15868" max="15868" width="16.375" style="100" customWidth="1"/>
    <col min="15869" max="15869" width="43" style="100" customWidth="1"/>
    <col min="15870" max="15870" width="26.375" style="100" customWidth="1"/>
    <col min="15871" max="16123" width="12.125" style="100"/>
    <col min="16124" max="16124" width="16.375" style="100" customWidth="1"/>
    <col min="16125" max="16125" width="43" style="100" customWidth="1"/>
    <col min="16126" max="16126" width="26.375" style="100" customWidth="1"/>
    <col min="16127" max="16384" width="12.125" style="100"/>
  </cols>
  <sheetData>
    <row r="1" s="99" customFormat="1" ht="35.1" customHeight="1" spans="1:5">
      <c r="A1" s="103" t="s">
        <v>99</v>
      </c>
      <c r="B1" s="103"/>
      <c r="C1" s="103"/>
      <c r="D1" s="103"/>
      <c r="E1" s="103"/>
    </row>
    <row r="2" ht="15" customHeight="1" spans="1:5">
      <c r="A2" s="104"/>
      <c r="B2" s="105"/>
      <c r="C2" s="106"/>
      <c r="D2" s="104"/>
      <c r="E2" s="104"/>
    </row>
    <row r="3" ht="15" customHeight="1" spans="1:5">
      <c r="A3" s="107"/>
      <c r="B3" s="108"/>
    </row>
    <row r="4" ht="15" customHeight="1" spans="1:5">
      <c r="A4" s="107"/>
      <c r="E4" s="109" t="s">
        <v>100</v>
      </c>
    </row>
    <row r="5" ht="30" customHeight="1" spans="1:5">
      <c r="A5" s="110" t="s">
        <v>101</v>
      </c>
      <c r="B5" s="111" t="s">
        <v>8</v>
      </c>
      <c r="C5" s="112" t="s">
        <v>58</v>
      </c>
      <c r="D5" s="113" t="s">
        <v>15</v>
      </c>
      <c r="E5" s="113" t="s">
        <v>16</v>
      </c>
    </row>
    <row r="6" ht="30" customHeight="1" spans="1:5">
      <c r="A6" s="114" t="s">
        <v>102</v>
      </c>
      <c r="B6" s="115">
        <f>SUM(B7:B18)</f>
        <v>211333</v>
      </c>
      <c r="C6" s="116">
        <v>257932</v>
      </c>
      <c r="D6" s="117">
        <f>SUM(D7:D18)</f>
        <v>-46599</v>
      </c>
      <c r="E6" s="118">
        <f>IF(C6=0,,ROUND(D6/C6*100,1))</f>
        <v>-18.1</v>
      </c>
    </row>
    <row r="7" ht="30" customHeight="1" spans="1:5">
      <c r="A7" s="119" t="s">
        <v>103</v>
      </c>
      <c r="B7" s="115">
        <v>18946</v>
      </c>
      <c r="C7" s="117">
        <v>19155</v>
      </c>
      <c r="D7" s="117">
        <f>B7-C7</f>
        <v>-209</v>
      </c>
      <c r="E7" s="118">
        <f t="shared" ref="E7:E18" si="0">IF(C7=0,,ROUND(D7/C7*100,1))</f>
        <v>-1.1</v>
      </c>
    </row>
    <row r="8" ht="30" customHeight="1" spans="1:5">
      <c r="A8" s="119" t="s">
        <v>104</v>
      </c>
      <c r="B8" s="115">
        <v>19443</v>
      </c>
      <c r="C8" s="117">
        <v>14252</v>
      </c>
      <c r="D8" s="117">
        <f t="shared" ref="D8:D18" si="1">B8-C8</f>
        <v>5191</v>
      </c>
      <c r="E8" s="118">
        <f t="shared" si="0"/>
        <v>36.4</v>
      </c>
    </row>
    <row r="9" ht="30" customHeight="1" spans="1:5">
      <c r="A9" s="119" t="s">
        <v>105</v>
      </c>
      <c r="B9" s="115">
        <v>12539</v>
      </c>
      <c r="C9" s="117">
        <v>3942</v>
      </c>
      <c r="D9" s="117">
        <f t="shared" si="1"/>
        <v>8597</v>
      </c>
      <c r="E9" s="118">
        <f t="shared" si="0"/>
        <v>218.1</v>
      </c>
    </row>
    <row r="10" ht="30" customHeight="1" spans="1:5">
      <c r="A10" s="119" t="s">
        <v>106</v>
      </c>
      <c r="B10" s="115">
        <v>5734</v>
      </c>
      <c r="C10" s="117">
        <v>1655</v>
      </c>
      <c r="D10" s="117">
        <f t="shared" si="1"/>
        <v>4079</v>
      </c>
      <c r="E10" s="118">
        <f t="shared" si="0"/>
        <v>246.5</v>
      </c>
    </row>
    <row r="11" ht="30" customHeight="1" spans="1:5">
      <c r="A11" s="119" t="s">
        <v>107</v>
      </c>
      <c r="B11" s="115">
        <v>37140</v>
      </c>
      <c r="C11" s="117">
        <v>37002</v>
      </c>
      <c r="D11" s="117">
        <f t="shared" si="1"/>
        <v>138</v>
      </c>
      <c r="E11" s="118">
        <f t="shared" si="0"/>
        <v>0.4</v>
      </c>
    </row>
    <row r="12" ht="30" customHeight="1" spans="1:5">
      <c r="A12" s="119" t="s">
        <v>108</v>
      </c>
      <c r="B12" s="115">
        <v>77</v>
      </c>
      <c r="C12" s="117">
        <v>401</v>
      </c>
      <c r="D12" s="117">
        <f t="shared" si="1"/>
        <v>-324</v>
      </c>
      <c r="E12" s="118">
        <f t="shared" si="0"/>
        <v>-80.8</v>
      </c>
    </row>
    <row r="13" ht="30" customHeight="1" spans="1:5">
      <c r="A13" s="119" t="s">
        <v>109</v>
      </c>
      <c r="B13" s="115">
        <v>7940</v>
      </c>
      <c r="C13" s="117">
        <v>15510</v>
      </c>
      <c r="D13" s="117">
        <f t="shared" si="1"/>
        <v>-7570</v>
      </c>
      <c r="E13" s="118">
        <f t="shared" si="0"/>
        <v>-48.8</v>
      </c>
    </row>
    <row r="14" ht="30" customHeight="1" spans="1:5">
      <c r="A14" s="119" t="s">
        <v>110</v>
      </c>
      <c r="B14" s="115">
        <v>52350</v>
      </c>
      <c r="C14" s="117">
        <v>114810</v>
      </c>
      <c r="D14" s="117">
        <f t="shared" si="1"/>
        <v>-62460</v>
      </c>
      <c r="E14" s="118">
        <f t="shared" si="0"/>
        <v>-54.4</v>
      </c>
    </row>
    <row r="15" ht="30" customHeight="1" spans="1:5">
      <c r="A15" s="119" t="s">
        <v>111</v>
      </c>
      <c r="B15" s="115">
        <v>37005</v>
      </c>
      <c r="C15" s="117">
        <v>35703</v>
      </c>
      <c r="D15" s="117">
        <f t="shared" si="1"/>
        <v>1302</v>
      </c>
      <c r="E15" s="118">
        <f t="shared" si="0"/>
        <v>3.6</v>
      </c>
    </row>
    <row r="16" ht="30" customHeight="1" spans="1:5">
      <c r="A16" s="119" t="s">
        <v>112</v>
      </c>
      <c r="B16" s="115">
        <v>17280</v>
      </c>
      <c r="C16" s="117">
        <v>13295</v>
      </c>
      <c r="D16" s="117">
        <f t="shared" si="1"/>
        <v>3985</v>
      </c>
      <c r="E16" s="118">
        <f t="shared" si="0"/>
        <v>30</v>
      </c>
    </row>
    <row r="17" ht="30" customHeight="1" spans="1:5">
      <c r="A17" s="119" t="s">
        <v>113</v>
      </c>
      <c r="B17" s="115">
        <v>1969</v>
      </c>
      <c r="C17" s="117">
        <v>2062</v>
      </c>
      <c r="D17" s="117">
        <f t="shared" si="1"/>
        <v>-93</v>
      </c>
      <c r="E17" s="118">
        <f t="shared" si="0"/>
        <v>-4.5</v>
      </c>
    </row>
    <row r="18" ht="30" customHeight="1" spans="1:5">
      <c r="A18" s="119" t="s">
        <v>114</v>
      </c>
      <c r="B18" s="115">
        <v>910</v>
      </c>
      <c r="C18" s="117">
        <v>145</v>
      </c>
      <c r="D18" s="117">
        <f t="shared" si="1"/>
        <v>765</v>
      </c>
      <c r="E18" s="120">
        <f t="shared" si="0"/>
        <v>527.6</v>
      </c>
    </row>
    <row r="38" spans="11:12">
      <c r="K38" s="100">
        <v>89</v>
      </c>
      <c r="L38" s="100">
        <v>89</v>
      </c>
    </row>
    <row r="39" spans="11:12">
      <c r="K39" s="100">
        <v>24</v>
      </c>
      <c r="L39" s="100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showZeros="0" zoomScale="85" zoomScaleNormal="85" workbookViewId="0">
      <selection activeCell="A7" sqref="A7:D32"/>
    </sheetView>
  </sheetViews>
  <sheetFormatPr defaultColWidth="9" defaultRowHeight="13.5"/>
  <cols>
    <col min="1" max="1" width="30.625" style="63" customWidth="1"/>
    <col min="2" max="3" width="20.625" style="63" customWidth="1"/>
    <col min="4" max="4" width="20.625" style="29" customWidth="1"/>
    <col min="5" max="7" width="20.625" style="63" customWidth="1"/>
    <col min="8" max="8" width="20.625" style="64" customWidth="1"/>
    <col min="9" max="9" width="20.375" style="64" customWidth="1"/>
    <col min="10" max="11" width="20.625" style="63" customWidth="1"/>
    <col min="12" max="12" width="9.375"/>
    <col min="13" max="13" width="20.625" style="63" hidden="1" customWidth="1"/>
    <col min="14" max="14" width="12.625" style="65" hidden="1" customWidth="1"/>
    <col min="15" max="15" width="9" style="63"/>
    <col min="16" max="16" width="12.8166666666667" style="63"/>
    <col min="17" max="16384" width="9" style="63"/>
  </cols>
  <sheetData>
    <row r="1" s="25" customFormat="1" ht="35.1" customHeight="1" spans="1:16">
      <c r="A1" s="66" t="s">
        <v>115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/>
      <c r="M1" s="31"/>
    </row>
    <row r="2" s="61" customFormat="1" ht="15" customHeight="1" spans="1:16">
      <c r="A2" s="67"/>
      <c r="B2" s="67"/>
      <c r="C2" s="67"/>
      <c r="D2" s="33"/>
      <c r="E2" s="67"/>
      <c r="F2" s="67"/>
      <c r="G2" s="67"/>
      <c r="H2" s="67"/>
      <c r="I2" s="67"/>
      <c r="J2" s="67"/>
      <c r="K2" s="67"/>
      <c r="L2"/>
      <c r="M2" s="67"/>
      <c r="N2" s="68"/>
    </row>
    <row r="3" ht="15" customHeight="1" spans="1:16">
      <c r="A3" s="69"/>
      <c r="E3" s="70"/>
      <c r="G3" s="71"/>
      <c r="J3" s="70"/>
      <c r="K3" s="71" t="s">
        <v>116</v>
      </c>
    </row>
    <row r="4" s="62" customFormat="1" ht="24.95" customHeight="1" spans="1:16">
      <c r="A4" s="72" t="s">
        <v>117</v>
      </c>
      <c r="B4" s="73" t="s">
        <v>118</v>
      </c>
      <c r="C4" s="74" t="s">
        <v>8</v>
      </c>
      <c r="D4" s="42" t="s">
        <v>58</v>
      </c>
      <c r="E4" s="75" t="s">
        <v>119</v>
      </c>
      <c r="F4" s="75"/>
      <c r="G4" s="73" t="s">
        <v>120</v>
      </c>
      <c r="H4" s="76" t="s">
        <v>121</v>
      </c>
      <c r="I4" s="77"/>
      <c r="J4" s="77"/>
      <c r="K4" s="78"/>
      <c r="L4"/>
      <c r="M4" s="74" t="s">
        <v>8</v>
      </c>
      <c r="N4" s="79"/>
    </row>
    <row r="5" s="62" customFormat="1" ht="24.95" customHeight="1" spans="1:16">
      <c r="A5" s="80"/>
      <c r="B5" s="80"/>
      <c r="C5" s="81"/>
      <c r="D5" s="40"/>
      <c r="E5" s="82" t="s">
        <v>15</v>
      </c>
      <c r="F5" s="83" t="s">
        <v>122</v>
      </c>
      <c r="G5" s="80"/>
      <c r="H5" s="75" t="s">
        <v>8</v>
      </c>
      <c r="I5" s="75" t="s">
        <v>58</v>
      </c>
      <c r="J5" s="75" t="s">
        <v>15</v>
      </c>
      <c r="K5" s="84" t="s">
        <v>122</v>
      </c>
      <c r="L5"/>
      <c r="M5" s="81"/>
      <c r="N5" s="79"/>
    </row>
    <row r="6" ht="24.95" customHeight="1" spans="1:16">
      <c r="A6" s="85" t="s">
        <v>123</v>
      </c>
      <c r="B6" s="86">
        <f>SUM(B7:B33)</f>
        <v>175161</v>
      </c>
      <c r="C6" s="87">
        <f>SUM(C7:C33)</f>
        <v>53137.168692</v>
      </c>
      <c r="D6" s="88">
        <v>61622</v>
      </c>
      <c r="E6" s="86">
        <f>C6-D6</f>
        <v>-8484.83130799999</v>
      </c>
      <c r="F6" s="89">
        <f>ROUND(E6/D6*100,1)</f>
        <v>-13.8</v>
      </c>
      <c r="G6" s="90">
        <f>ROUND(C6/B6*100,1)</f>
        <v>30.3</v>
      </c>
      <c r="H6" s="91">
        <v>18395</v>
      </c>
      <c r="I6" s="92">
        <v>28316</v>
      </c>
      <c r="J6" s="86">
        <f>H6-I6</f>
        <v>-9921</v>
      </c>
      <c r="K6" s="93">
        <f>ROUND(J6/I6*100,1)</f>
        <v>-35</v>
      </c>
      <c r="L6">
        <f>C6-H6</f>
        <v>34742.168692</v>
      </c>
      <c r="M6" s="88">
        <v>37984</v>
      </c>
      <c r="N6" s="65">
        <f>C6-M6</f>
        <v>15153.168692</v>
      </c>
      <c r="O6" s="63" t="s">
        <v>124</v>
      </c>
      <c r="P6" s="63">
        <v>2944.819978</v>
      </c>
    </row>
    <row r="7" ht="24.95" customHeight="1" spans="1:16">
      <c r="A7" s="94" t="s">
        <v>124</v>
      </c>
      <c r="B7" s="86">
        <v>9379</v>
      </c>
      <c r="C7" s="86">
        <f>VLOOKUP(A7,O:P,2,FALSE)</f>
        <v>2944.819978</v>
      </c>
      <c r="D7" s="88">
        <v>1952.11</v>
      </c>
      <c r="E7" s="86">
        <f>C7-D7</f>
        <v>992.709978</v>
      </c>
      <c r="F7" s="89">
        <f>ROUND(E7/D7*100,1)</f>
        <v>50.9</v>
      </c>
      <c r="G7" s="90">
        <f t="shared" ref="G7:G33" si="0">ROUND(C7/B7*100,1)</f>
        <v>31.4</v>
      </c>
      <c r="H7" s="91">
        <v>0</v>
      </c>
      <c r="I7" s="91"/>
      <c r="J7" s="86">
        <f t="shared" ref="J7:J34" si="1">H7-I7</f>
        <v>0</v>
      </c>
      <c r="K7" s="93"/>
      <c r="L7">
        <f t="shared" ref="L7:L33" si="2">C7-H7</f>
        <v>2944.819978</v>
      </c>
      <c r="M7" s="88">
        <v>557</v>
      </c>
      <c r="N7" s="65">
        <f t="shared" ref="N7:N35" si="3">C7-M7</f>
        <v>2387.819978</v>
      </c>
      <c r="O7" s="63" t="s">
        <v>125</v>
      </c>
      <c r="P7" s="63">
        <v>1492.381447</v>
      </c>
    </row>
    <row r="8" ht="24.95" customHeight="1" spans="1:16">
      <c r="A8" s="94" t="s">
        <v>126</v>
      </c>
      <c r="B8" s="86">
        <v>3361</v>
      </c>
      <c r="C8" s="86">
        <f t="shared" ref="C8:C32" si="4">VLOOKUP(A8,O:P,2,FALSE)</f>
        <v>1030.63319</v>
      </c>
      <c r="D8" s="88">
        <v>760.61</v>
      </c>
      <c r="E8" s="86">
        <f t="shared" ref="E8:E36" si="5">C8-D8</f>
        <v>270.02319</v>
      </c>
      <c r="F8" s="89">
        <f>ROUND(E8/D8*100,1)</f>
        <v>35.5</v>
      </c>
      <c r="G8" s="90">
        <f t="shared" si="0"/>
        <v>30.7</v>
      </c>
      <c r="H8" s="91">
        <v>330</v>
      </c>
      <c r="I8" s="91">
        <v>497</v>
      </c>
      <c r="J8" s="86">
        <f t="shared" si="1"/>
        <v>-167</v>
      </c>
      <c r="K8" s="93"/>
      <c r="L8">
        <f t="shared" si="2"/>
        <v>700.63319</v>
      </c>
      <c r="M8" s="88">
        <v>298</v>
      </c>
      <c r="N8" s="65">
        <f t="shared" si="3"/>
        <v>732.63319</v>
      </c>
      <c r="O8" s="63" t="s">
        <v>126</v>
      </c>
      <c r="P8" s="63">
        <v>1030.63319</v>
      </c>
    </row>
    <row r="9" ht="24.95" customHeight="1" spans="1:16">
      <c r="A9" s="94" t="s">
        <v>125</v>
      </c>
      <c r="B9" s="86">
        <v>4603</v>
      </c>
      <c r="C9" s="86">
        <f t="shared" si="4"/>
        <v>1492.381447</v>
      </c>
      <c r="D9" s="88">
        <v>1063.37</v>
      </c>
      <c r="E9" s="86">
        <f t="shared" si="5"/>
        <v>429.011447</v>
      </c>
      <c r="F9" s="89">
        <f>ROUND(E9/D9*100,1)</f>
        <v>40.3</v>
      </c>
      <c r="G9" s="90">
        <f t="shared" si="0"/>
        <v>32.4</v>
      </c>
      <c r="H9" s="91">
        <v>0</v>
      </c>
      <c r="I9" s="91"/>
      <c r="J9" s="86">
        <f t="shared" si="1"/>
        <v>0</v>
      </c>
      <c r="K9" s="93"/>
      <c r="L9">
        <f t="shared" si="2"/>
        <v>1492.381447</v>
      </c>
      <c r="M9" s="88">
        <v>483</v>
      </c>
      <c r="N9" s="65">
        <f t="shared" si="3"/>
        <v>1009.381447</v>
      </c>
      <c r="O9" s="63" t="s">
        <v>127</v>
      </c>
      <c r="P9" s="63">
        <v>1330.87473</v>
      </c>
    </row>
    <row r="10" ht="24.95" customHeight="1" spans="1:16">
      <c r="A10" s="94" t="s">
        <v>127</v>
      </c>
      <c r="B10" s="86">
        <v>5792</v>
      </c>
      <c r="C10" s="86">
        <f t="shared" si="4"/>
        <v>1330.87473</v>
      </c>
      <c r="D10" s="88">
        <v>1301.12</v>
      </c>
      <c r="E10" s="86">
        <f t="shared" si="5"/>
        <v>29.7547300000001</v>
      </c>
      <c r="F10" s="89">
        <f t="shared" ref="F10:F36" si="6">ROUND(E10/D10*100,1)</f>
        <v>2.3</v>
      </c>
      <c r="G10" s="90">
        <f t="shared" si="0"/>
        <v>23</v>
      </c>
      <c r="H10" s="91">
        <v>0</v>
      </c>
      <c r="I10" s="91"/>
      <c r="J10" s="86">
        <f t="shared" si="1"/>
        <v>0</v>
      </c>
      <c r="K10" s="93"/>
      <c r="L10">
        <f t="shared" si="2"/>
        <v>1330.87473</v>
      </c>
      <c r="M10" s="88">
        <v>261</v>
      </c>
      <c r="N10" s="65">
        <f t="shared" si="3"/>
        <v>1069.87473</v>
      </c>
      <c r="O10" s="63" t="s">
        <v>128</v>
      </c>
      <c r="P10" s="63">
        <v>579.370273</v>
      </c>
    </row>
    <row r="11" ht="24.95" customHeight="1" spans="1:16">
      <c r="A11" s="94" t="s">
        <v>128</v>
      </c>
      <c r="B11" s="86">
        <v>3118</v>
      </c>
      <c r="C11" s="86">
        <f t="shared" si="4"/>
        <v>579.370273</v>
      </c>
      <c r="D11" s="88">
        <v>615</v>
      </c>
      <c r="E11" s="86">
        <f t="shared" si="5"/>
        <v>-35.629727</v>
      </c>
      <c r="F11" s="89">
        <f t="shared" si="6"/>
        <v>-5.8</v>
      </c>
      <c r="G11" s="90">
        <f t="shared" si="0"/>
        <v>18.6</v>
      </c>
      <c r="H11" s="91">
        <v>120</v>
      </c>
      <c r="I11" s="92">
        <v>200</v>
      </c>
      <c r="J11" s="86">
        <f t="shared" si="1"/>
        <v>-80</v>
      </c>
      <c r="K11" s="93"/>
      <c r="L11">
        <f t="shared" si="2"/>
        <v>459.370273</v>
      </c>
      <c r="M11" s="88">
        <v>1493</v>
      </c>
      <c r="N11" s="65">
        <f t="shared" si="3"/>
        <v>-913.629727</v>
      </c>
      <c r="O11" s="63" t="s">
        <v>129</v>
      </c>
      <c r="P11" s="63">
        <v>838.131355</v>
      </c>
    </row>
    <row r="12" ht="24.95" customHeight="1" spans="1:16">
      <c r="A12" s="94" t="s">
        <v>130</v>
      </c>
      <c r="B12" s="86">
        <v>7605</v>
      </c>
      <c r="C12" s="86">
        <f t="shared" si="4"/>
        <v>2448.738783</v>
      </c>
      <c r="D12" s="88">
        <v>2310</v>
      </c>
      <c r="E12" s="86">
        <f t="shared" si="5"/>
        <v>138.738783</v>
      </c>
      <c r="F12" s="89">
        <f t="shared" si="6"/>
        <v>6</v>
      </c>
      <c r="G12" s="90">
        <f t="shared" si="0"/>
        <v>32.2</v>
      </c>
      <c r="H12" s="91">
        <v>1000</v>
      </c>
      <c r="I12" s="92">
        <v>1550</v>
      </c>
      <c r="J12" s="86">
        <f t="shared" si="1"/>
        <v>-550</v>
      </c>
      <c r="K12" s="93"/>
      <c r="L12">
        <f t="shared" si="2"/>
        <v>1448.738783</v>
      </c>
      <c r="M12" s="88">
        <v>1164</v>
      </c>
      <c r="N12" s="65">
        <f t="shared" si="3"/>
        <v>1284.738783</v>
      </c>
      <c r="O12" s="63" t="s">
        <v>130</v>
      </c>
      <c r="P12" s="63">
        <v>2448.738783</v>
      </c>
    </row>
    <row r="13" ht="24" customHeight="1" spans="1:16">
      <c r="A13" s="94" t="s">
        <v>131</v>
      </c>
      <c r="B13" s="86">
        <v>5699</v>
      </c>
      <c r="C13" s="86">
        <f t="shared" si="4"/>
        <v>1820.734391</v>
      </c>
      <c r="D13" s="88">
        <v>2010</v>
      </c>
      <c r="E13" s="86">
        <f t="shared" si="5"/>
        <v>-189.265609</v>
      </c>
      <c r="F13" s="89">
        <f t="shared" si="6"/>
        <v>-9.4</v>
      </c>
      <c r="G13" s="90">
        <f t="shared" si="0"/>
        <v>31.9</v>
      </c>
      <c r="H13" s="91">
        <v>716</v>
      </c>
      <c r="I13" s="92">
        <v>1903</v>
      </c>
      <c r="J13" s="86">
        <f t="shared" ref="J13:J21" si="7">H13-I13</f>
        <v>-1187</v>
      </c>
      <c r="K13" s="93">
        <f>ROUND(J13/I13*100,1)</f>
        <v>-62.4</v>
      </c>
      <c r="L13">
        <f t="shared" si="2"/>
        <v>1104.734391</v>
      </c>
      <c r="M13" s="88">
        <v>1728</v>
      </c>
      <c r="N13" s="65">
        <f t="shared" si="3"/>
        <v>92.734391</v>
      </c>
      <c r="O13" s="63" t="s">
        <v>132</v>
      </c>
      <c r="P13" s="63">
        <v>782.853298</v>
      </c>
    </row>
    <row r="14" ht="24.95" customHeight="1" spans="1:16">
      <c r="A14" s="94" t="s">
        <v>132</v>
      </c>
      <c r="B14" s="86">
        <v>3100</v>
      </c>
      <c r="C14" s="86">
        <f t="shared" si="4"/>
        <v>782.853298</v>
      </c>
      <c r="D14" s="88">
        <v>957.52</v>
      </c>
      <c r="E14" s="86">
        <f t="shared" si="5"/>
        <v>-174.666702</v>
      </c>
      <c r="F14" s="89">
        <f t="shared" si="6"/>
        <v>-18.2</v>
      </c>
      <c r="G14" s="90">
        <f t="shared" si="0"/>
        <v>25.3</v>
      </c>
      <c r="H14" s="91">
        <v>624</v>
      </c>
      <c r="I14" s="92">
        <v>819</v>
      </c>
      <c r="J14" s="86">
        <f t="shared" si="7"/>
        <v>-195</v>
      </c>
      <c r="K14" s="93"/>
      <c r="L14">
        <f t="shared" si="2"/>
        <v>158.853298</v>
      </c>
      <c r="M14" s="88">
        <v>631</v>
      </c>
      <c r="N14" s="65">
        <f t="shared" si="3"/>
        <v>151.853298</v>
      </c>
      <c r="O14" s="63" t="s">
        <v>133</v>
      </c>
      <c r="P14" s="63">
        <v>2537.733013</v>
      </c>
    </row>
    <row r="15" ht="24.95" customHeight="1" spans="1:16">
      <c r="A15" s="94" t="s">
        <v>129</v>
      </c>
      <c r="B15" s="86">
        <v>4500</v>
      </c>
      <c r="C15" s="86">
        <f t="shared" si="4"/>
        <v>838.131355</v>
      </c>
      <c r="D15" s="88">
        <v>703</v>
      </c>
      <c r="E15" s="86">
        <f t="shared" si="5"/>
        <v>135.131355</v>
      </c>
      <c r="F15" s="89">
        <f t="shared" si="6"/>
        <v>19.2</v>
      </c>
      <c r="G15" s="90">
        <f t="shared" si="0"/>
        <v>18.6</v>
      </c>
      <c r="H15" s="91">
        <v>260</v>
      </c>
      <c r="I15" s="92">
        <v>280</v>
      </c>
      <c r="J15" s="88">
        <f t="shared" si="7"/>
        <v>-20</v>
      </c>
      <c r="K15" s="93"/>
      <c r="L15">
        <f t="shared" si="2"/>
        <v>578.131355</v>
      </c>
      <c r="M15" s="88">
        <v>451</v>
      </c>
      <c r="N15" s="65">
        <f t="shared" si="3"/>
        <v>387.131355</v>
      </c>
      <c r="O15" s="63" t="s">
        <v>134</v>
      </c>
      <c r="P15" s="63">
        <v>1226.995512</v>
      </c>
    </row>
    <row r="16" ht="24.95" customHeight="1" spans="1:16">
      <c r="A16" s="94" t="s">
        <v>133</v>
      </c>
      <c r="B16" s="86">
        <v>7900</v>
      </c>
      <c r="C16" s="86">
        <f t="shared" si="4"/>
        <v>2537.733013</v>
      </c>
      <c r="D16" s="88">
        <v>2605</v>
      </c>
      <c r="E16" s="86">
        <f t="shared" si="5"/>
        <v>-67.266987</v>
      </c>
      <c r="F16" s="89">
        <f t="shared" si="6"/>
        <v>-2.6</v>
      </c>
      <c r="G16" s="90">
        <f t="shared" si="0"/>
        <v>32.1</v>
      </c>
      <c r="H16" s="95">
        <v>1620</v>
      </c>
      <c r="I16" s="92">
        <v>2486</v>
      </c>
      <c r="J16" s="88">
        <f t="shared" si="7"/>
        <v>-866</v>
      </c>
      <c r="K16" s="93"/>
      <c r="L16">
        <f t="shared" si="2"/>
        <v>917.733013</v>
      </c>
      <c r="M16" s="88">
        <v>1744</v>
      </c>
      <c r="N16" s="65">
        <f t="shared" si="3"/>
        <v>793.733013</v>
      </c>
      <c r="O16" s="63" t="s">
        <v>135</v>
      </c>
      <c r="P16" s="63">
        <v>1683.831271</v>
      </c>
    </row>
    <row r="17" ht="24.95" customHeight="1" spans="1:16">
      <c r="A17" s="94" t="s">
        <v>134</v>
      </c>
      <c r="B17" s="86">
        <v>5096</v>
      </c>
      <c r="C17" s="86">
        <f t="shared" si="4"/>
        <v>1226.995512</v>
      </c>
      <c r="D17" s="88">
        <v>1584</v>
      </c>
      <c r="E17" s="86">
        <f t="shared" si="5"/>
        <v>-357.004488</v>
      </c>
      <c r="F17" s="89">
        <f t="shared" si="6"/>
        <v>-22.5</v>
      </c>
      <c r="G17" s="90">
        <f t="shared" si="0"/>
        <v>24.1</v>
      </c>
      <c r="H17" s="96">
        <v>800</v>
      </c>
      <c r="I17" s="97">
        <v>1300</v>
      </c>
      <c r="J17" s="88">
        <f t="shared" si="7"/>
        <v>-500</v>
      </c>
      <c r="K17" s="93"/>
      <c r="L17">
        <f t="shared" si="2"/>
        <v>426.995512</v>
      </c>
      <c r="M17" s="88">
        <v>325</v>
      </c>
      <c r="N17" s="65">
        <f t="shared" si="3"/>
        <v>901.995512</v>
      </c>
      <c r="O17" s="63" t="s">
        <v>136</v>
      </c>
      <c r="P17" s="63">
        <v>1329.499828</v>
      </c>
    </row>
    <row r="18" ht="24.95" customHeight="1" spans="1:16">
      <c r="A18" s="94" t="s">
        <v>135</v>
      </c>
      <c r="B18" s="86">
        <v>4668</v>
      </c>
      <c r="C18" s="86">
        <f t="shared" si="4"/>
        <v>1683.831271</v>
      </c>
      <c r="D18" s="88">
        <v>867</v>
      </c>
      <c r="E18" s="86">
        <f t="shared" si="5"/>
        <v>816.831271</v>
      </c>
      <c r="F18" s="89">
        <f t="shared" si="6"/>
        <v>94.2</v>
      </c>
      <c r="G18" s="90">
        <f t="shared" si="0"/>
        <v>36.1</v>
      </c>
      <c r="H18" s="91">
        <v>1080</v>
      </c>
      <c r="I18" s="97">
        <v>859</v>
      </c>
      <c r="J18" s="88">
        <f t="shared" si="7"/>
        <v>221</v>
      </c>
      <c r="K18" s="93">
        <f>ROUND(J18/I18*100,1)</f>
        <v>25.7</v>
      </c>
      <c r="L18">
        <f t="shared" si="2"/>
        <v>603.831271</v>
      </c>
      <c r="M18" s="88">
        <v>212</v>
      </c>
      <c r="N18" s="65">
        <f t="shared" si="3"/>
        <v>1471.831271</v>
      </c>
      <c r="O18" s="63" t="s">
        <v>137</v>
      </c>
      <c r="P18" s="63">
        <v>922.845482</v>
      </c>
    </row>
    <row r="19" ht="24.95" customHeight="1" spans="1:16">
      <c r="A19" s="94" t="s">
        <v>137</v>
      </c>
      <c r="B19" s="86">
        <v>2950</v>
      </c>
      <c r="C19" s="86">
        <f t="shared" si="4"/>
        <v>922.845482</v>
      </c>
      <c r="D19" s="88">
        <v>477</v>
      </c>
      <c r="E19" s="86">
        <f t="shared" si="5"/>
        <v>445.845482</v>
      </c>
      <c r="F19" s="89">
        <f t="shared" si="6"/>
        <v>93.5</v>
      </c>
      <c r="G19" s="90">
        <f t="shared" si="0"/>
        <v>31.3</v>
      </c>
      <c r="H19" s="96">
        <v>300</v>
      </c>
      <c r="I19" s="97">
        <v>0</v>
      </c>
      <c r="J19" s="88">
        <f t="shared" si="7"/>
        <v>300</v>
      </c>
      <c r="K19" s="93"/>
      <c r="L19">
        <f t="shared" si="2"/>
        <v>622.845482</v>
      </c>
      <c r="M19" s="88">
        <v>296</v>
      </c>
      <c r="N19" s="65">
        <f t="shared" si="3"/>
        <v>626.845482</v>
      </c>
      <c r="O19" s="63" t="s">
        <v>138</v>
      </c>
      <c r="P19" s="63">
        <v>968.028232</v>
      </c>
    </row>
    <row r="20" ht="24.95" customHeight="1" spans="1:16">
      <c r="A20" s="94" t="s">
        <v>138</v>
      </c>
      <c r="B20" s="86">
        <v>3800</v>
      </c>
      <c r="C20" s="86">
        <f t="shared" si="4"/>
        <v>968.028232</v>
      </c>
      <c r="D20" s="88">
        <v>1205</v>
      </c>
      <c r="E20" s="86">
        <f t="shared" si="5"/>
        <v>-236.971768</v>
      </c>
      <c r="F20" s="89">
        <f t="shared" si="6"/>
        <v>-19.7</v>
      </c>
      <c r="G20" s="90">
        <f t="shared" si="0"/>
        <v>25.5</v>
      </c>
      <c r="H20" s="96">
        <v>646</v>
      </c>
      <c r="I20" s="97">
        <v>1060</v>
      </c>
      <c r="J20" s="88">
        <f t="shared" si="7"/>
        <v>-414</v>
      </c>
      <c r="K20" s="93"/>
      <c r="L20">
        <f t="shared" si="2"/>
        <v>322.028232</v>
      </c>
      <c r="M20" s="88">
        <v>654</v>
      </c>
      <c r="N20" s="65">
        <f t="shared" si="3"/>
        <v>314.028232</v>
      </c>
      <c r="O20" s="63" t="s">
        <v>139</v>
      </c>
      <c r="P20" s="63">
        <v>966.145073</v>
      </c>
    </row>
    <row r="21" ht="24.95" customHeight="1" spans="1:16">
      <c r="A21" s="50" t="s">
        <v>140</v>
      </c>
      <c r="B21" s="86">
        <v>2861</v>
      </c>
      <c r="C21" s="86">
        <v>966</v>
      </c>
      <c r="D21" s="88">
        <v>944</v>
      </c>
      <c r="E21" s="86">
        <f t="shared" si="5"/>
        <v>22</v>
      </c>
      <c r="F21" s="89">
        <f t="shared" si="6"/>
        <v>2.3</v>
      </c>
      <c r="G21" s="90">
        <f t="shared" si="0"/>
        <v>33.8</v>
      </c>
      <c r="H21" s="96">
        <v>650</v>
      </c>
      <c r="I21" s="97">
        <v>939</v>
      </c>
      <c r="J21" s="88">
        <f t="shared" si="7"/>
        <v>-289</v>
      </c>
      <c r="K21" s="93">
        <f>ROUND(J21/I21*100,1)</f>
        <v>-30.8</v>
      </c>
      <c r="L21">
        <f t="shared" si="2"/>
        <v>316</v>
      </c>
      <c r="M21" s="88">
        <v>771</v>
      </c>
      <c r="N21" s="65">
        <f t="shared" si="3"/>
        <v>195</v>
      </c>
      <c r="O21" s="63" t="s">
        <v>141</v>
      </c>
      <c r="P21" s="63">
        <v>1320.712169</v>
      </c>
    </row>
    <row r="22" ht="24.95" customHeight="1" spans="1:16">
      <c r="A22" s="94" t="s">
        <v>141</v>
      </c>
      <c r="B22" s="86">
        <v>4325</v>
      </c>
      <c r="C22" s="86">
        <f t="shared" si="4"/>
        <v>1320.712169</v>
      </c>
      <c r="D22" s="88">
        <v>1039.66</v>
      </c>
      <c r="E22" s="86">
        <f t="shared" si="5"/>
        <v>281.052169</v>
      </c>
      <c r="F22" s="89">
        <f t="shared" si="6"/>
        <v>27</v>
      </c>
      <c r="G22" s="90">
        <f t="shared" si="0"/>
        <v>30.5</v>
      </c>
      <c r="H22" s="91">
        <v>950</v>
      </c>
      <c r="I22" s="92">
        <v>688</v>
      </c>
      <c r="J22" s="88">
        <f t="shared" si="1"/>
        <v>262</v>
      </c>
      <c r="K22" s="93">
        <f>ROUND(J22/I22*100,1)</f>
        <v>38.1</v>
      </c>
      <c r="L22">
        <f t="shared" si="2"/>
        <v>370.712169</v>
      </c>
      <c r="M22" s="88">
        <v>599</v>
      </c>
      <c r="N22" s="65">
        <f t="shared" si="3"/>
        <v>721.712169</v>
      </c>
      <c r="O22" s="63" t="s">
        <v>142</v>
      </c>
      <c r="P22" s="63">
        <v>1113.654119</v>
      </c>
    </row>
    <row r="23" ht="24.95" customHeight="1" spans="1:16">
      <c r="A23" s="94" t="s">
        <v>142</v>
      </c>
      <c r="B23" s="86">
        <v>4531</v>
      </c>
      <c r="C23" s="86">
        <f t="shared" si="4"/>
        <v>1113.654119</v>
      </c>
      <c r="D23" s="88">
        <v>1149</v>
      </c>
      <c r="E23" s="86">
        <f t="shared" si="5"/>
        <v>-35.345881</v>
      </c>
      <c r="F23" s="89">
        <f t="shared" si="6"/>
        <v>-3.1</v>
      </c>
      <c r="G23" s="90">
        <f t="shared" si="0"/>
        <v>24.6</v>
      </c>
      <c r="H23" s="91">
        <v>720</v>
      </c>
      <c r="I23" s="92">
        <v>1100</v>
      </c>
      <c r="J23" s="88">
        <f t="shared" si="1"/>
        <v>-380</v>
      </c>
      <c r="K23" s="93"/>
      <c r="L23">
        <f t="shared" si="2"/>
        <v>393.654119</v>
      </c>
      <c r="M23" s="88">
        <v>9542</v>
      </c>
      <c r="N23" s="65">
        <f t="shared" si="3"/>
        <v>-8428.345881</v>
      </c>
      <c r="O23" s="63" t="s">
        <v>143</v>
      </c>
      <c r="P23" s="63">
        <v>852.663485</v>
      </c>
    </row>
    <row r="24" ht="24.95" customHeight="1" spans="1:16">
      <c r="A24" s="94" t="s">
        <v>143</v>
      </c>
      <c r="B24" s="86">
        <v>3407</v>
      </c>
      <c r="C24" s="86">
        <f t="shared" si="4"/>
        <v>852.663485</v>
      </c>
      <c r="D24" s="88">
        <v>844</v>
      </c>
      <c r="E24" s="86">
        <f t="shared" si="5"/>
        <v>8.66348500000004</v>
      </c>
      <c r="F24" s="89">
        <f t="shared" si="6"/>
        <v>1</v>
      </c>
      <c r="G24" s="90">
        <f t="shared" si="0"/>
        <v>25</v>
      </c>
      <c r="H24" s="91">
        <v>520</v>
      </c>
      <c r="I24" s="92">
        <v>840</v>
      </c>
      <c r="J24" s="88">
        <f t="shared" si="1"/>
        <v>-320</v>
      </c>
      <c r="K24" s="93">
        <f>ROUND(J24/I24*100,1)</f>
        <v>-38.1</v>
      </c>
      <c r="L24">
        <f t="shared" si="2"/>
        <v>332.663485</v>
      </c>
      <c r="M24" s="88">
        <v>406</v>
      </c>
      <c r="N24" s="65">
        <f t="shared" si="3"/>
        <v>446.663485</v>
      </c>
      <c r="O24" s="63" t="s">
        <v>131</v>
      </c>
      <c r="P24" s="63">
        <v>1820.734391</v>
      </c>
    </row>
    <row r="25" ht="24.95" customHeight="1" spans="1:16">
      <c r="A25" s="94" t="s">
        <v>136</v>
      </c>
      <c r="B25" s="86">
        <v>4719</v>
      </c>
      <c r="C25" s="86">
        <f t="shared" si="4"/>
        <v>1329.499828</v>
      </c>
      <c r="D25" s="88">
        <v>1412</v>
      </c>
      <c r="E25" s="86">
        <f t="shared" si="5"/>
        <v>-82.500172</v>
      </c>
      <c r="F25" s="89">
        <f t="shared" si="6"/>
        <v>-5.8</v>
      </c>
      <c r="G25" s="90">
        <f t="shared" si="0"/>
        <v>28.2</v>
      </c>
      <c r="H25" s="91">
        <v>938</v>
      </c>
      <c r="I25" s="92">
        <v>1400</v>
      </c>
      <c r="J25" s="88">
        <f t="shared" si="1"/>
        <v>-462</v>
      </c>
      <c r="K25" s="93">
        <f>ROUND(J25/I25*100,1)</f>
        <v>-33</v>
      </c>
      <c r="L25">
        <f t="shared" si="2"/>
        <v>391.499828</v>
      </c>
      <c r="M25" s="88">
        <v>1108</v>
      </c>
      <c r="N25" s="65">
        <f t="shared" si="3"/>
        <v>221.499828</v>
      </c>
      <c r="O25" s="63" t="s">
        <v>144</v>
      </c>
      <c r="P25" s="63">
        <v>855.140177</v>
      </c>
    </row>
    <row r="26" ht="24" customHeight="1" spans="1:16">
      <c r="A26" s="94" t="s">
        <v>144</v>
      </c>
      <c r="B26" s="86">
        <v>4476</v>
      </c>
      <c r="C26" s="86">
        <f t="shared" si="4"/>
        <v>855.140177</v>
      </c>
      <c r="D26" s="88">
        <v>1057.66</v>
      </c>
      <c r="E26" s="86">
        <f t="shared" si="5"/>
        <v>-202.519823</v>
      </c>
      <c r="F26" s="89">
        <f t="shared" si="6"/>
        <v>-19.1</v>
      </c>
      <c r="G26" s="90">
        <f t="shared" si="0"/>
        <v>19.1</v>
      </c>
      <c r="H26" s="91">
        <v>500</v>
      </c>
      <c r="I26" s="92">
        <v>1050</v>
      </c>
      <c r="J26" s="88">
        <f t="shared" si="1"/>
        <v>-550</v>
      </c>
      <c r="K26" s="93"/>
      <c r="L26">
        <f t="shared" si="2"/>
        <v>355.140177</v>
      </c>
      <c r="M26" s="88">
        <v>579</v>
      </c>
      <c r="N26" s="65">
        <f t="shared" si="3"/>
        <v>276.140177</v>
      </c>
      <c r="O26" s="63" t="s">
        <v>145</v>
      </c>
      <c r="P26" s="63">
        <v>2651.904173</v>
      </c>
    </row>
    <row r="27" ht="24.95" customHeight="1" spans="1:16">
      <c r="A27" s="98" t="s">
        <v>146</v>
      </c>
      <c r="B27" s="86">
        <v>5174</v>
      </c>
      <c r="C27" s="86">
        <f t="shared" si="4"/>
        <v>1688.560527</v>
      </c>
      <c r="D27" s="88">
        <v>1372</v>
      </c>
      <c r="E27" s="86">
        <f t="shared" si="5"/>
        <v>316.560527</v>
      </c>
      <c r="F27" s="89">
        <f t="shared" si="6"/>
        <v>23.1</v>
      </c>
      <c r="G27" s="90">
        <f t="shared" si="0"/>
        <v>32.6</v>
      </c>
      <c r="H27" s="91">
        <v>1300</v>
      </c>
      <c r="I27" s="92">
        <v>159</v>
      </c>
      <c r="J27" s="88">
        <f t="shared" si="1"/>
        <v>1141</v>
      </c>
      <c r="K27" s="93"/>
      <c r="L27">
        <f t="shared" si="2"/>
        <v>388.560527</v>
      </c>
      <c r="M27" s="88">
        <v>1136</v>
      </c>
      <c r="N27" s="65">
        <f t="shared" si="3"/>
        <v>552.560527</v>
      </c>
      <c r="O27" s="63" t="s">
        <v>147</v>
      </c>
      <c r="P27" s="63">
        <v>2468.618289</v>
      </c>
    </row>
    <row r="28" ht="24.95" customHeight="1" spans="1:16">
      <c r="A28" s="94" t="s">
        <v>145</v>
      </c>
      <c r="B28" s="86">
        <v>7297</v>
      </c>
      <c r="C28" s="86">
        <f t="shared" si="4"/>
        <v>2651.904173</v>
      </c>
      <c r="D28" s="88">
        <v>3264</v>
      </c>
      <c r="E28" s="86">
        <f t="shared" si="5"/>
        <v>-612.095827</v>
      </c>
      <c r="F28" s="89">
        <f t="shared" si="6"/>
        <v>-18.8</v>
      </c>
      <c r="G28" s="90">
        <f t="shared" si="0"/>
        <v>36.3</v>
      </c>
      <c r="H28" s="91">
        <v>721</v>
      </c>
      <c r="I28" s="92">
        <v>2084</v>
      </c>
      <c r="J28" s="88">
        <f t="shared" si="1"/>
        <v>-1363</v>
      </c>
      <c r="K28" s="93">
        <f>ROUND(J28/I28*100,1)</f>
        <v>-65.4</v>
      </c>
      <c r="L28">
        <f t="shared" si="2"/>
        <v>1930.904173</v>
      </c>
      <c r="M28" s="88">
        <v>1983</v>
      </c>
      <c r="N28" s="65">
        <f t="shared" si="3"/>
        <v>668.904173</v>
      </c>
      <c r="O28" s="63" t="s">
        <v>148</v>
      </c>
      <c r="P28" s="63">
        <v>1064.128299</v>
      </c>
    </row>
    <row r="29" ht="24.95" customHeight="1" spans="1:16">
      <c r="A29" s="94" t="s">
        <v>149</v>
      </c>
      <c r="B29" s="86">
        <v>7739</v>
      </c>
      <c r="C29" s="86">
        <v>2469</v>
      </c>
      <c r="D29" s="88">
        <v>2149</v>
      </c>
      <c r="E29" s="86">
        <f t="shared" si="5"/>
        <v>320</v>
      </c>
      <c r="F29" s="89">
        <f t="shared" si="6"/>
        <v>14.9</v>
      </c>
      <c r="G29" s="90">
        <f t="shared" si="0"/>
        <v>31.9</v>
      </c>
      <c r="H29" s="91">
        <v>1200</v>
      </c>
      <c r="I29" s="92">
        <v>2100</v>
      </c>
      <c r="J29" s="88">
        <f t="shared" si="1"/>
        <v>-900</v>
      </c>
      <c r="K29" s="93"/>
      <c r="L29">
        <f t="shared" si="2"/>
        <v>1269</v>
      </c>
      <c r="M29" s="88">
        <v>1061</v>
      </c>
      <c r="N29" s="65">
        <f t="shared" si="3"/>
        <v>1408</v>
      </c>
      <c r="O29" s="63" t="s">
        <v>150</v>
      </c>
      <c r="P29" s="63">
        <v>1543.805933</v>
      </c>
    </row>
    <row r="30" ht="24.95" customHeight="1" spans="1:16">
      <c r="A30" s="94" t="s">
        <v>148</v>
      </c>
      <c r="B30" s="86">
        <v>4180</v>
      </c>
      <c r="C30" s="86">
        <f t="shared" si="4"/>
        <v>1064.128299</v>
      </c>
      <c r="D30" s="88">
        <v>1284</v>
      </c>
      <c r="E30" s="86">
        <f t="shared" si="5"/>
        <v>-219.871701</v>
      </c>
      <c r="F30" s="89">
        <f t="shared" si="6"/>
        <v>-17.1</v>
      </c>
      <c r="G30" s="90">
        <f t="shared" si="0"/>
        <v>25.5</v>
      </c>
      <c r="H30" s="91">
        <v>1200</v>
      </c>
      <c r="I30" s="92">
        <v>1250</v>
      </c>
      <c r="J30" s="88">
        <f t="shared" si="1"/>
        <v>-50</v>
      </c>
      <c r="K30" s="93"/>
      <c r="L30">
        <f t="shared" si="2"/>
        <v>-135.871701</v>
      </c>
      <c r="M30" s="88">
        <v>1045</v>
      </c>
      <c r="N30" s="65">
        <f t="shared" si="3"/>
        <v>19.128299</v>
      </c>
      <c r="O30" s="63" t="s">
        <v>146</v>
      </c>
      <c r="P30" s="63">
        <v>1688.560527</v>
      </c>
    </row>
    <row r="31" ht="24.95" customHeight="1" spans="1:16">
      <c r="A31" s="94" t="s">
        <v>151</v>
      </c>
      <c r="B31" s="86">
        <v>7479</v>
      </c>
      <c r="C31" s="86">
        <v>1544</v>
      </c>
      <c r="D31" s="88">
        <v>3003.35</v>
      </c>
      <c r="E31" s="86">
        <f t="shared" si="5"/>
        <v>-1459.35</v>
      </c>
      <c r="F31" s="89">
        <f t="shared" si="6"/>
        <v>-48.6</v>
      </c>
      <c r="G31" s="90">
        <f t="shared" si="0"/>
        <v>20.6</v>
      </c>
      <c r="H31" s="91">
        <v>1000</v>
      </c>
      <c r="I31" s="92">
        <v>3003</v>
      </c>
      <c r="J31" s="88">
        <f t="shared" si="1"/>
        <v>-2003</v>
      </c>
      <c r="K31" s="93"/>
      <c r="L31">
        <f t="shared" si="2"/>
        <v>544</v>
      </c>
      <c r="M31" s="88">
        <v>799</v>
      </c>
      <c r="N31" s="65">
        <f t="shared" si="3"/>
        <v>745</v>
      </c>
      <c r="O31" s="63" t="s">
        <v>152</v>
      </c>
      <c r="P31" s="63">
        <v>1843.93496</v>
      </c>
    </row>
    <row r="32" ht="24.95" customHeight="1" spans="1:16">
      <c r="A32" s="94" t="s">
        <v>152</v>
      </c>
      <c r="B32" s="86">
        <v>7402</v>
      </c>
      <c r="C32" s="86">
        <f t="shared" si="4"/>
        <v>1843.93496</v>
      </c>
      <c r="D32" s="88">
        <v>2748.75</v>
      </c>
      <c r="E32" s="86">
        <f t="shared" si="5"/>
        <v>-904.81504</v>
      </c>
      <c r="F32" s="89">
        <f t="shared" si="6"/>
        <v>-32.9</v>
      </c>
      <c r="G32" s="90">
        <f t="shared" si="0"/>
        <v>24.9</v>
      </c>
      <c r="H32" s="91">
        <v>1200</v>
      </c>
      <c r="I32" s="92">
        <v>2749</v>
      </c>
      <c r="J32" s="88">
        <f t="shared" si="1"/>
        <v>-1549</v>
      </c>
      <c r="K32" s="93">
        <f>ROUND(J32/I32*100,1)</f>
        <v>-56.3</v>
      </c>
      <c r="L32">
        <f t="shared" si="2"/>
        <v>643.93496</v>
      </c>
      <c r="M32" s="88">
        <v>2254</v>
      </c>
      <c r="N32" s="65">
        <f t="shared" si="3"/>
        <v>-410.06504</v>
      </c>
    </row>
    <row r="33" s="29" customFormat="1" ht="24.95" customHeight="1" spans="1:14">
      <c r="A33" s="57" t="s">
        <v>153</v>
      </c>
      <c r="B33" s="86">
        <v>40000</v>
      </c>
      <c r="C33" s="87">
        <v>14830</v>
      </c>
      <c r="D33" s="88">
        <v>13222</v>
      </c>
      <c r="E33" s="86">
        <f t="shared" si="5"/>
        <v>1608</v>
      </c>
      <c r="F33" s="89">
        <f t="shared" si="6"/>
        <v>12.2</v>
      </c>
      <c r="G33" s="90">
        <f t="shared" si="0"/>
        <v>37.1</v>
      </c>
      <c r="H33" s="91"/>
      <c r="I33" s="92"/>
      <c r="J33" s="88">
        <f t="shared" si="1"/>
        <v>0</v>
      </c>
      <c r="K33" s="93"/>
      <c r="L33">
        <f t="shared" si="2"/>
        <v>14830</v>
      </c>
      <c r="M33" s="88">
        <v>6404</v>
      </c>
      <c r="N33" s="65">
        <f t="shared" si="3"/>
        <v>8426</v>
      </c>
    </row>
  </sheetData>
  <mergeCells count="9">
    <mergeCell ref="A1:K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zoomScale="84" zoomScaleNormal="84" topLeftCell="A5" workbookViewId="0">
      <selection activeCell="B7" sqref="B7"/>
    </sheetView>
  </sheetViews>
  <sheetFormatPr defaultColWidth="9" defaultRowHeight="13.5"/>
  <cols>
    <col min="1" max="1" width="40.625" style="29" customWidth="1"/>
    <col min="2" max="5" width="40.625" style="30" customWidth="1"/>
    <col min="6" max="16384" width="9" style="29"/>
  </cols>
  <sheetData>
    <row r="1" s="25" customFormat="1" ht="35.1" customHeight="1" spans="1:11">
      <c r="A1" s="31" t="s">
        <v>154</v>
      </c>
      <c r="B1" s="32"/>
      <c r="C1" s="31"/>
      <c r="D1" s="31"/>
      <c r="E1" s="31"/>
    </row>
    <row r="2" s="26" customFormat="1" ht="15" customHeight="1" spans="1:11">
      <c r="A2" s="33"/>
      <c r="B2" s="33"/>
      <c r="C2" s="33"/>
      <c r="D2" s="33"/>
      <c r="E2" s="33"/>
    </row>
    <row r="3" ht="15" customHeight="1" spans="1:11">
      <c r="A3" s="34"/>
      <c r="D3" s="35"/>
      <c r="E3" s="36" t="s">
        <v>116</v>
      </c>
    </row>
    <row r="4" s="27" customFormat="1" ht="24.95" customHeight="1" spans="1:11">
      <c r="A4" s="37" t="s">
        <v>155</v>
      </c>
      <c r="B4" s="38" t="s">
        <v>156</v>
      </c>
      <c r="C4" s="37" t="s">
        <v>157</v>
      </c>
      <c r="D4" s="39" t="s">
        <v>119</v>
      </c>
      <c r="E4" s="39"/>
    </row>
    <row r="5" s="27" customFormat="1" ht="24.95" customHeight="1" spans="1:11">
      <c r="A5" s="40"/>
      <c r="B5" s="41"/>
      <c r="C5" s="40"/>
      <c r="D5" s="42" t="s">
        <v>15</v>
      </c>
      <c r="E5" s="43" t="s">
        <v>158</v>
      </c>
    </row>
    <row r="6" ht="24.95" customHeight="1" spans="1:11">
      <c r="A6" s="44" t="s">
        <v>17</v>
      </c>
      <c r="B6" s="45">
        <v>69000</v>
      </c>
      <c r="C6" s="46">
        <v>105324</v>
      </c>
      <c r="D6" s="46">
        <f>SUM(D7:D8)</f>
        <v>-36324</v>
      </c>
      <c r="E6" s="47">
        <f>ROUND(D6/C6*100,1)</f>
        <v>-34.5</v>
      </c>
      <c r="F6" s="48"/>
    </row>
    <row r="7" ht="24.95" customHeight="1" spans="1:11">
      <c r="A7" s="49" t="s">
        <v>159</v>
      </c>
      <c r="B7" s="45">
        <f>B6-B8</f>
        <v>57536.88</v>
      </c>
      <c r="C7" s="46">
        <v>45623</v>
      </c>
      <c r="D7" s="46">
        <f>B7-C7</f>
        <v>11913.88</v>
      </c>
      <c r="E7" s="47">
        <f t="shared" ref="E7:E35" si="0">ROUND(D7/C7*100,1)</f>
        <v>26.1</v>
      </c>
      <c r="F7" s="48"/>
    </row>
    <row r="8" ht="24.95" customHeight="1" spans="1:11">
      <c r="A8" s="49" t="s">
        <v>160</v>
      </c>
      <c r="B8" s="45">
        <f>SUM(B9:B35)</f>
        <v>11463.12</v>
      </c>
      <c r="C8" s="46">
        <v>59701</v>
      </c>
      <c r="D8" s="46">
        <f t="shared" ref="D8:D35" si="1">B8-C8</f>
        <v>-48237.88</v>
      </c>
      <c r="E8" s="47">
        <f t="shared" si="0"/>
        <v>-80.8</v>
      </c>
      <c r="F8" s="48"/>
    </row>
    <row r="9" ht="24.95" customHeight="1" spans="1:11">
      <c r="A9" s="50" t="s">
        <v>124</v>
      </c>
      <c r="B9" s="51">
        <v>419.53</v>
      </c>
      <c r="C9" s="52">
        <v>368</v>
      </c>
      <c r="D9" s="46">
        <f t="shared" si="1"/>
        <v>51.53</v>
      </c>
      <c r="E9" s="47">
        <f t="shared" si="0"/>
        <v>14</v>
      </c>
      <c r="F9" s="53" t="s">
        <v>124</v>
      </c>
      <c r="G9" s="13">
        <v>419.53</v>
      </c>
      <c r="H9" s="54">
        <v>10045.949408</v>
      </c>
      <c r="I9" s="54">
        <v>391.143627</v>
      </c>
      <c r="J9" s="54"/>
      <c r="K9" s="54">
        <f t="shared" ref="K9:K34" si="2">I9+J9</f>
        <v>391.143627</v>
      </c>
    </row>
    <row r="10" ht="24.95" customHeight="1" spans="1:11">
      <c r="A10" s="50" t="s">
        <v>126</v>
      </c>
      <c r="B10" s="51">
        <v>248.67</v>
      </c>
      <c r="C10" s="52">
        <v>65</v>
      </c>
      <c r="D10" s="46">
        <f t="shared" si="1"/>
        <v>183.67</v>
      </c>
      <c r="E10" s="47">
        <f t="shared" si="0"/>
        <v>282.6</v>
      </c>
      <c r="F10" s="53" t="s">
        <v>125</v>
      </c>
      <c r="G10" s="13">
        <v>438.71</v>
      </c>
      <c r="H10" s="54">
        <v>3708.697639</v>
      </c>
      <c r="I10" s="54">
        <v>315.794743</v>
      </c>
      <c r="J10" s="54"/>
      <c r="K10" s="54">
        <f t="shared" si="2"/>
        <v>315.794743</v>
      </c>
    </row>
    <row r="11" customFormat="1" ht="24.95" customHeight="1" spans="1:11">
      <c r="A11" s="50" t="s">
        <v>125</v>
      </c>
      <c r="B11" s="51">
        <v>438.71</v>
      </c>
      <c r="C11" s="52">
        <v>236</v>
      </c>
      <c r="D11" s="46">
        <f t="shared" si="1"/>
        <v>202.71</v>
      </c>
      <c r="E11" s="47">
        <f t="shared" si="0"/>
        <v>85.9</v>
      </c>
      <c r="F11" s="53" t="s">
        <v>126</v>
      </c>
      <c r="G11" s="13">
        <v>248.67</v>
      </c>
      <c r="H11" s="54">
        <v>2456.838515</v>
      </c>
      <c r="I11" s="54">
        <v>275.058559</v>
      </c>
      <c r="J11" s="54"/>
      <c r="K11" s="54">
        <f t="shared" si="2"/>
        <v>275.058559</v>
      </c>
    </row>
    <row r="12" customFormat="1" ht="24.95" customHeight="1" spans="1:11">
      <c r="A12" s="50" t="s">
        <v>127</v>
      </c>
      <c r="B12" s="51">
        <v>240.76</v>
      </c>
      <c r="C12" s="52">
        <v>186</v>
      </c>
      <c r="D12" s="46">
        <f t="shared" si="1"/>
        <v>54.76</v>
      </c>
      <c r="E12" s="47">
        <f t="shared" si="0"/>
        <v>29.4</v>
      </c>
      <c r="F12" s="53" t="s">
        <v>127</v>
      </c>
      <c r="G12" s="13">
        <v>240.76</v>
      </c>
      <c r="H12" s="54">
        <v>6009.583326</v>
      </c>
      <c r="I12" s="54">
        <v>260.73388</v>
      </c>
      <c r="J12" s="54"/>
      <c r="K12" s="54">
        <f t="shared" si="2"/>
        <v>260.73388</v>
      </c>
    </row>
    <row r="13" customFormat="1" ht="24.95" customHeight="1" spans="1:11">
      <c r="A13" s="50" t="s">
        <v>128</v>
      </c>
      <c r="B13" s="51">
        <v>170.62</v>
      </c>
      <c r="C13" s="52">
        <v>189</v>
      </c>
      <c r="D13" s="46">
        <f t="shared" si="1"/>
        <v>-18.38</v>
      </c>
      <c r="E13" s="47">
        <f t="shared" si="0"/>
        <v>-9.7</v>
      </c>
      <c r="F13" s="53" t="s">
        <v>128</v>
      </c>
      <c r="G13" s="13">
        <v>170.62</v>
      </c>
      <c r="H13" s="54">
        <v>653.587443</v>
      </c>
      <c r="I13" s="54">
        <v>78.98365</v>
      </c>
      <c r="J13" s="54"/>
      <c r="K13" s="54">
        <f t="shared" si="2"/>
        <v>78.98365</v>
      </c>
    </row>
    <row r="14" customFormat="1" ht="24.95" customHeight="1" spans="1:11">
      <c r="A14" s="50" t="s">
        <v>130</v>
      </c>
      <c r="B14" s="51">
        <v>531.42</v>
      </c>
      <c r="C14" s="52">
        <v>400</v>
      </c>
      <c r="D14" s="46">
        <f t="shared" si="1"/>
        <v>131.42</v>
      </c>
      <c r="E14" s="47">
        <f t="shared" si="0"/>
        <v>32.9</v>
      </c>
      <c r="F14" s="53" t="s">
        <v>129</v>
      </c>
      <c r="G14" s="55">
        <v>170.22</v>
      </c>
      <c r="H14" s="54">
        <v>1040.697308</v>
      </c>
      <c r="I14" s="54">
        <v>174.559599</v>
      </c>
      <c r="J14" s="56">
        <f>216+6.39</f>
        <v>222.39</v>
      </c>
      <c r="K14" s="54">
        <f t="shared" si="2"/>
        <v>396.949599</v>
      </c>
    </row>
    <row r="15" ht="24.95" customHeight="1" spans="1:11">
      <c r="A15" s="50" t="s">
        <v>131</v>
      </c>
      <c r="B15" s="51">
        <v>607.34</v>
      </c>
      <c r="C15" s="52">
        <v>163</v>
      </c>
      <c r="D15" s="46">
        <f t="shared" si="1"/>
        <v>444.34</v>
      </c>
      <c r="E15" s="47">
        <f t="shared" si="0"/>
        <v>272.6</v>
      </c>
      <c r="F15" s="53" t="s">
        <v>130</v>
      </c>
      <c r="G15" s="55">
        <v>531.42</v>
      </c>
      <c r="H15" s="54">
        <v>9956.146186</v>
      </c>
      <c r="I15" s="54">
        <v>806.000909</v>
      </c>
      <c r="J15" s="56"/>
      <c r="K15" s="54">
        <f t="shared" si="2"/>
        <v>806.000909</v>
      </c>
    </row>
    <row r="16" ht="24.95" customHeight="1" spans="1:11">
      <c r="A16" s="50" t="s">
        <v>132</v>
      </c>
      <c r="B16" s="51">
        <v>57.71</v>
      </c>
      <c r="C16" s="52">
        <v>56</v>
      </c>
      <c r="D16" s="46">
        <f t="shared" si="1"/>
        <v>1.71</v>
      </c>
      <c r="E16" s="47">
        <f t="shared" si="0"/>
        <v>3.1</v>
      </c>
      <c r="F16" s="53" t="s">
        <v>132</v>
      </c>
      <c r="G16" s="55">
        <v>57.71</v>
      </c>
      <c r="H16" s="54">
        <v>2624.710865</v>
      </c>
      <c r="I16" s="54">
        <v>191.111892</v>
      </c>
      <c r="J16" s="56"/>
      <c r="K16" s="54">
        <f t="shared" si="2"/>
        <v>191.111892</v>
      </c>
    </row>
    <row r="17" ht="24.95" customHeight="1" spans="1:11">
      <c r="A17" s="50" t="s">
        <v>129</v>
      </c>
      <c r="B17" s="51">
        <v>170.22</v>
      </c>
      <c r="C17" s="52">
        <v>109</v>
      </c>
      <c r="D17" s="46">
        <f t="shared" si="1"/>
        <v>61.22</v>
      </c>
      <c r="E17" s="47">
        <f t="shared" si="0"/>
        <v>56.2</v>
      </c>
      <c r="F17" s="53" t="s">
        <v>133</v>
      </c>
      <c r="G17" s="13">
        <v>578.31</v>
      </c>
      <c r="H17" s="54">
        <v>11090.46971</v>
      </c>
      <c r="I17" s="54">
        <v>863.44671</v>
      </c>
      <c r="J17" s="54"/>
      <c r="K17" s="54">
        <f t="shared" si="2"/>
        <v>863.44671</v>
      </c>
    </row>
    <row r="18" ht="24.95" customHeight="1" spans="1:11">
      <c r="A18" s="50" t="s">
        <v>133</v>
      </c>
      <c r="B18" s="51">
        <v>578.31</v>
      </c>
      <c r="C18" s="52">
        <v>379</v>
      </c>
      <c r="D18" s="46">
        <f t="shared" si="1"/>
        <v>199.31</v>
      </c>
      <c r="E18" s="47">
        <f t="shared" si="0"/>
        <v>52.6</v>
      </c>
      <c r="F18" s="53" t="s">
        <v>134</v>
      </c>
      <c r="G18" s="13">
        <v>288.45</v>
      </c>
      <c r="H18" s="54">
        <v>5328.792859</v>
      </c>
      <c r="I18" s="54">
        <v>642.224746</v>
      </c>
      <c r="J18" s="54"/>
      <c r="K18" s="54">
        <f t="shared" si="2"/>
        <v>642.224746</v>
      </c>
    </row>
    <row r="19" ht="24.95" customHeight="1" spans="1:11">
      <c r="A19" s="50" t="s">
        <v>134</v>
      </c>
      <c r="B19" s="51">
        <v>288.45</v>
      </c>
      <c r="C19" s="52">
        <v>231</v>
      </c>
      <c r="D19" s="46">
        <f t="shared" si="1"/>
        <v>57.45</v>
      </c>
      <c r="E19" s="47">
        <f t="shared" si="0"/>
        <v>24.9</v>
      </c>
      <c r="F19" s="53" t="s">
        <v>135</v>
      </c>
      <c r="G19" s="55">
        <v>146.03</v>
      </c>
      <c r="H19" s="54">
        <v>5649.60646</v>
      </c>
      <c r="I19" s="54">
        <v>185.972982</v>
      </c>
      <c r="J19" s="56"/>
      <c r="K19" s="54">
        <f t="shared" si="2"/>
        <v>185.972982</v>
      </c>
    </row>
    <row r="20" ht="24.95" customHeight="1" spans="1:11">
      <c r="A20" s="50" t="s">
        <v>135</v>
      </c>
      <c r="B20" s="51">
        <v>146.03</v>
      </c>
      <c r="C20" s="52">
        <v>264</v>
      </c>
      <c r="D20" s="46">
        <f t="shared" si="1"/>
        <v>-117.97</v>
      </c>
      <c r="E20" s="47">
        <f t="shared" si="0"/>
        <v>-44.7</v>
      </c>
      <c r="F20" s="53" t="s">
        <v>136</v>
      </c>
      <c r="G20" s="55">
        <v>325.83</v>
      </c>
      <c r="H20" s="54">
        <v>4638.091905</v>
      </c>
      <c r="I20" s="54">
        <v>446.524995</v>
      </c>
      <c r="J20" s="56"/>
      <c r="K20" s="54">
        <f t="shared" si="2"/>
        <v>446.524995</v>
      </c>
    </row>
    <row r="21" ht="24.95" customHeight="1" spans="1:11">
      <c r="A21" s="50" t="s">
        <v>137</v>
      </c>
      <c r="B21" s="51">
        <v>96.06</v>
      </c>
      <c r="C21" s="52">
        <v>20</v>
      </c>
      <c r="D21" s="46">
        <f t="shared" si="1"/>
        <v>76.06</v>
      </c>
      <c r="E21" s="47">
        <f t="shared" si="0"/>
        <v>380.3</v>
      </c>
      <c r="F21" s="53" t="s">
        <v>137</v>
      </c>
      <c r="G21" s="55">
        <v>96.06</v>
      </c>
      <c r="H21" s="54">
        <v>2214.985723</v>
      </c>
      <c r="I21" s="54">
        <v>303.143564</v>
      </c>
      <c r="J21" s="56"/>
      <c r="K21" s="54">
        <f t="shared" si="2"/>
        <v>303.143564</v>
      </c>
    </row>
    <row r="22" ht="24.95" customHeight="1" spans="1:11">
      <c r="A22" s="50" t="s">
        <v>138</v>
      </c>
      <c r="B22" s="51">
        <v>225.88</v>
      </c>
      <c r="C22" s="52">
        <v>192</v>
      </c>
      <c r="D22" s="46">
        <f t="shared" si="1"/>
        <v>33.88</v>
      </c>
      <c r="E22" s="47">
        <f t="shared" si="0"/>
        <v>17.6</v>
      </c>
      <c r="F22" s="53" t="s">
        <v>138</v>
      </c>
      <c r="G22" s="55">
        <v>225.88</v>
      </c>
      <c r="H22" s="54">
        <v>4577.797057</v>
      </c>
      <c r="I22" s="54">
        <v>259.375616</v>
      </c>
      <c r="J22" s="56"/>
      <c r="K22" s="54">
        <f t="shared" si="2"/>
        <v>259.375616</v>
      </c>
    </row>
    <row r="23" ht="24.95" customHeight="1" spans="1:11">
      <c r="A23" s="50" t="s">
        <v>139</v>
      </c>
      <c r="B23" s="51">
        <v>176.59</v>
      </c>
      <c r="C23" s="52">
        <v>108</v>
      </c>
      <c r="D23" s="46">
        <f t="shared" si="1"/>
        <v>68.59</v>
      </c>
      <c r="E23" s="47">
        <f t="shared" si="0"/>
        <v>63.5</v>
      </c>
      <c r="F23" s="53" t="s">
        <v>139</v>
      </c>
      <c r="G23" s="55">
        <v>176.59</v>
      </c>
      <c r="H23" s="54">
        <v>3769.029428</v>
      </c>
      <c r="I23" s="54">
        <v>247.276365</v>
      </c>
      <c r="J23" s="56"/>
      <c r="K23" s="54">
        <f t="shared" si="2"/>
        <v>247.276365</v>
      </c>
    </row>
    <row r="24" ht="24.95" customHeight="1" spans="1:11">
      <c r="A24" s="50" t="s">
        <v>141</v>
      </c>
      <c r="B24" s="51">
        <v>205.84</v>
      </c>
      <c r="C24" s="52">
        <v>98</v>
      </c>
      <c r="D24" s="46">
        <f t="shared" si="1"/>
        <v>107.84</v>
      </c>
      <c r="E24" s="47">
        <f t="shared" si="0"/>
        <v>110</v>
      </c>
      <c r="F24" s="53" t="s">
        <v>141</v>
      </c>
      <c r="G24" s="55">
        <v>205.84</v>
      </c>
      <c r="H24" s="54">
        <v>3222.038791</v>
      </c>
      <c r="I24" s="54">
        <v>620.208429</v>
      </c>
      <c r="J24" s="56"/>
      <c r="K24" s="54">
        <f t="shared" si="2"/>
        <v>620.208429</v>
      </c>
    </row>
    <row r="25" ht="24.95" customHeight="1" spans="1:11">
      <c r="A25" s="50" t="s">
        <v>142</v>
      </c>
      <c r="B25" s="51">
        <v>242.7</v>
      </c>
      <c r="C25" s="52">
        <v>184</v>
      </c>
      <c r="D25" s="46">
        <f t="shared" si="1"/>
        <v>58.7</v>
      </c>
      <c r="E25" s="47">
        <f t="shared" si="0"/>
        <v>31.9</v>
      </c>
      <c r="F25" s="53" t="s">
        <v>142</v>
      </c>
      <c r="G25" s="55">
        <v>242.7</v>
      </c>
      <c r="H25" s="54">
        <v>4109.889967</v>
      </c>
      <c r="I25" s="54">
        <v>396.658186</v>
      </c>
      <c r="J25" s="56"/>
      <c r="K25" s="54">
        <f t="shared" si="2"/>
        <v>396.658186</v>
      </c>
    </row>
    <row r="26" ht="24.95" customHeight="1" spans="1:11">
      <c r="A26" s="50" t="s">
        <v>143</v>
      </c>
      <c r="B26" s="51">
        <v>158.91</v>
      </c>
      <c r="C26" s="52">
        <v>102</v>
      </c>
      <c r="D26" s="46">
        <f t="shared" si="1"/>
        <v>56.91</v>
      </c>
      <c r="E26" s="47">
        <f t="shared" si="0"/>
        <v>55.8</v>
      </c>
      <c r="F26" s="53" t="s">
        <v>143</v>
      </c>
      <c r="G26" s="55">
        <v>158.91</v>
      </c>
      <c r="H26" s="56">
        <v>2026.1396</v>
      </c>
      <c r="I26" s="54">
        <v>227.10396</v>
      </c>
      <c r="J26" s="56">
        <f>0.2+0.88</f>
        <v>1.08</v>
      </c>
      <c r="K26" s="54">
        <f t="shared" si="2"/>
        <v>228.18396</v>
      </c>
    </row>
    <row r="27" ht="24.95" customHeight="1" spans="1:11">
      <c r="A27" s="50" t="s">
        <v>136</v>
      </c>
      <c r="B27" s="51">
        <v>325.83</v>
      </c>
      <c r="C27" s="52">
        <v>230</v>
      </c>
      <c r="D27" s="46">
        <f t="shared" si="1"/>
        <v>95.83</v>
      </c>
      <c r="E27" s="47">
        <f t="shared" si="0"/>
        <v>41.7</v>
      </c>
      <c r="F27" s="53" t="s">
        <v>131</v>
      </c>
      <c r="G27" s="55">
        <v>607.34</v>
      </c>
      <c r="H27" s="54">
        <v>6042.758408</v>
      </c>
      <c r="I27" s="54">
        <v>496.413994</v>
      </c>
      <c r="J27" s="56"/>
      <c r="K27" s="54">
        <f t="shared" si="2"/>
        <v>496.413994</v>
      </c>
    </row>
    <row r="28" ht="24.95" customHeight="1" spans="1:11">
      <c r="A28" s="50" t="s">
        <v>144</v>
      </c>
      <c r="B28" s="51">
        <v>162.33</v>
      </c>
      <c r="C28" s="52">
        <v>127</v>
      </c>
      <c r="D28" s="46">
        <f t="shared" si="1"/>
        <v>35.33</v>
      </c>
      <c r="E28" s="47">
        <f t="shared" si="0"/>
        <v>27.8</v>
      </c>
      <c r="F28" s="53" t="s">
        <v>144</v>
      </c>
      <c r="G28" s="55">
        <v>162.33</v>
      </c>
      <c r="H28" s="54">
        <v>3103.233411</v>
      </c>
      <c r="I28" s="54">
        <v>202.953515</v>
      </c>
      <c r="J28" s="56"/>
      <c r="K28" s="54">
        <f t="shared" si="2"/>
        <v>202.953515</v>
      </c>
    </row>
    <row r="29" ht="24.95" customHeight="1" spans="1:11">
      <c r="A29" s="57" t="s">
        <v>146</v>
      </c>
      <c r="B29" s="51">
        <v>320.42</v>
      </c>
      <c r="C29" s="52">
        <v>161</v>
      </c>
      <c r="D29" s="46">
        <f t="shared" si="1"/>
        <v>159.42</v>
      </c>
      <c r="E29" s="47">
        <f t="shared" si="0"/>
        <v>99</v>
      </c>
      <c r="F29" s="53" t="s">
        <v>145</v>
      </c>
      <c r="G29" s="55">
        <v>336.02</v>
      </c>
      <c r="H29" s="54">
        <v>10963.13067</v>
      </c>
      <c r="I29" s="54">
        <v>397.553693</v>
      </c>
      <c r="J29" s="56"/>
      <c r="K29" s="54">
        <f t="shared" si="2"/>
        <v>397.553693</v>
      </c>
    </row>
    <row r="30" ht="24.95" customHeight="1" spans="1:11">
      <c r="A30" s="50" t="s">
        <v>145</v>
      </c>
      <c r="B30" s="51">
        <v>336.02</v>
      </c>
      <c r="C30" s="52">
        <v>283</v>
      </c>
      <c r="D30" s="46">
        <f t="shared" si="1"/>
        <v>53.02</v>
      </c>
      <c r="E30" s="47">
        <f t="shared" si="0"/>
        <v>18.7</v>
      </c>
      <c r="F30" s="53" t="s">
        <v>147</v>
      </c>
      <c r="G30" s="13">
        <v>453.31</v>
      </c>
      <c r="H30" s="54">
        <v>11844.46695</v>
      </c>
      <c r="I30" s="54">
        <v>663.64</v>
      </c>
      <c r="J30" s="54"/>
      <c r="K30" s="54">
        <f t="shared" si="2"/>
        <v>663.64</v>
      </c>
    </row>
    <row r="31" ht="24.95" customHeight="1" spans="1:11">
      <c r="A31" s="50" t="s">
        <v>149</v>
      </c>
      <c r="B31" s="51">
        <v>453.31</v>
      </c>
      <c r="C31" s="52">
        <v>213</v>
      </c>
      <c r="D31" s="46">
        <f t="shared" si="1"/>
        <v>240.31</v>
      </c>
      <c r="E31" s="47">
        <f t="shared" si="0"/>
        <v>112.8</v>
      </c>
      <c r="F31" s="53" t="s">
        <v>148</v>
      </c>
      <c r="G31" s="13">
        <v>238.15</v>
      </c>
      <c r="H31" s="54">
        <v>4587.441748</v>
      </c>
      <c r="I31" s="54">
        <v>323.526887</v>
      </c>
      <c r="J31" s="54"/>
      <c r="K31" s="54">
        <f t="shared" si="2"/>
        <v>323.526887</v>
      </c>
    </row>
    <row r="32" ht="24.95" customHeight="1" spans="1:11">
      <c r="A32" s="50" t="s">
        <v>148</v>
      </c>
      <c r="B32" s="51">
        <v>238.15</v>
      </c>
      <c r="C32" s="52">
        <v>133</v>
      </c>
      <c r="D32" s="46">
        <f t="shared" si="1"/>
        <v>105.15</v>
      </c>
      <c r="E32" s="47">
        <f t="shared" si="0"/>
        <v>79.1</v>
      </c>
      <c r="F32" s="53" t="s">
        <v>150</v>
      </c>
      <c r="G32" s="13">
        <v>310.6</v>
      </c>
      <c r="H32" s="54">
        <v>9192.923836</v>
      </c>
      <c r="I32" s="54">
        <v>759.32</v>
      </c>
      <c r="J32" s="54">
        <v>0.25</v>
      </c>
      <c r="K32" s="54">
        <f t="shared" si="2"/>
        <v>759.57</v>
      </c>
    </row>
    <row r="33" ht="24.95" customHeight="1" spans="1:13">
      <c r="A33" s="50" t="s">
        <v>151</v>
      </c>
      <c r="B33" s="51">
        <v>310.6</v>
      </c>
      <c r="C33" s="52">
        <v>1290</v>
      </c>
      <c r="D33" s="46">
        <f t="shared" si="1"/>
        <v>-979.4</v>
      </c>
      <c r="E33" s="47">
        <f t="shared" si="0"/>
        <v>-75.9</v>
      </c>
      <c r="F33" s="53" t="s">
        <v>146</v>
      </c>
      <c r="G33" s="13">
        <v>320.42</v>
      </c>
      <c r="H33" s="54">
        <v>6546.269566</v>
      </c>
      <c r="I33" s="54">
        <v>391.582464</v>
      </c>
      <c r="J33" s="54"/>
      <c r="K33" s="54">
        <f t="shared" si="2"/>
        <v>391.582464</v>
      </c>
    </row>
    <row r="34" ht="24.95" customHeight="1" spans="1:13">
      <c r="A34" s="50" t="s">
        <v>152</v>
      </c>
      <c r="B34" s="51">
        <v>379.71</v>
      </c>
      <c r="C34" s="52">
        <v>413</v>
      </c>
      <c r="D34" s="46">
        <f t="shared" si="1"/>
        <v>-33.29</v>
      </c>
      <c r="E34" s="47">
        <f t="shared" si="0"/>
        <v>-8.1</v>
      </c>
      <c r="F34" s="53" t="s">
        <v>152</v>
      </c>
      <c r="G34" s="13">
        <v>379.71</v>
      </c>
      <c r="H34" s="54">
        <v>9969.128564</v>
      </c>
      <c r="I34" s="54">
        <v>566.627819</v>
      </c>
      <c r="J34" s="54"/>
      <c r="K34" s="54">
        <f t="shared" si="2"/>
        <v>566.627819</v>
      </c>
    </row>
    <row r="35" s="28" customFormat="1" ht="24.95" customHeight="1" spans="1:13">
      <c r="A35" s="57" t="s">
        <v>161</v>
      </c>
      <c r="B35" s="58">
        <v>3933</v>
      </c>
      <c r="C35" s="52">
        <v>53501</v>
      </c>
      <c r="D35" s="46">
        <f t="shared" si="1"/>
        <v>-49568</v>
      </c>
      <c r="E35" s="47">
        <f t="shared" si="0"/>
        <v>-92.6</v>
      </c>
      <c r="F35" s="59"/>
    </row>
    <row r="36" spans="1:13">
      <c r="A36" s="35"/>
      <c r="B36" s="60"/>
      <c r="C36" s="60"/>
    </row>
    <row r="37" spans="1:13">
      <c r="B37" s="60"/>
      <c r="C37" s="60"/>
    </row>
    <row r="40" spans="1:13">
      <c r="L40" s="29" t="s">
        <v>162</v>
      </c>
      <c r="M40" s="29" t="s">
        <v>162</v>
      </c>
    </row>
    <row r="41" spans="1:13">
      <c r="L41" s="29" t="s">
        <v>163</v>
      </c>
      <c r="M41" s="29" t="s">
        <v>163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5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opLeftCell="A4" workbookViewId="0">
      <selection activeCell="I10" sqref="I10:I23"/>
    </sheetView>
  </sheetViews>
  <sheetFormatPr defaultColWidth="9" defaultRowHeight="13.5"/>
  <cols>
    <col min="1" max="1" width="35.625" style="1" customWidth="1"/>
    <col min="2" max="4" width="12.625" style="1" customWidth="1"/>
    <col min="5" max="5" width="18.625" style="2" customWidth="1"/>
    <col min="6" max="6" width="24.875" customWidth="1"/>
    <col min="7" max="8" width="9.24166666666667" customWidth="1"/>
    <col min="9" max="9" width="12.625" style="3"/>
  </cols>
  <sheetData>
    <row r="1" customFormat="1" ht="31.5" spans="1:9">
      <c r="A1" s="4" t="s">
        <v>164</v>
      </c>
      <c r="B1" s="4"/>
      <c r="C1" s="4"/>
      <c r="D1" s="4"/>
      <c r="E1" s="5"/>
      <c r="I1" s="3"/>
    </row>
    <row r="2" customFormat="1" ht="22.5" spans="1:9">
      <c r="A2" s="6"/>
      <c r="B2" s="6"/>
      <c r="C2" s="6"/>
      <c r="D2" s="6"/>
      <c r="E2" s="7"/>
      <c r="I2" s="3"/>
    </row>
    <row r="4" customFormat="1" spans="1:9">
      <c r="A4" s="8"/>
      <c r="B4" s="8"/>
      <c r="C4" s="8"/>
      <c r="D4" s="8"/>
      <c r="E4" s="9"/>
      <c r="I4" s="3"/>
    </row>
    <row r="5" customFormat="1" spans="1:9">
      <c r="A5" s="10" t="s">
        <v>6</v>
      </c>
      <c r="B5" s="10" t="s">
        <v>57</v>
      </c>
      <c r="C5" s="10"/>
      <c r="D5" s="10"/>
      <c r="E5" s="11"/>
      <c r="I5" s="3"/>
    </row>
    <row r="6" customFormat="1" spans="1:9">
      <c r="A6" s="10"/>
      <c r="B6" s="10" t="s">
        <v>55</v>
      </c>
      <c r="C6" s="12" t="s">
        <v>7</v>
      </c>
      <c r="D6" s="10" t="s">
        <v>61</v>
      </c>
      <c r="E6" s="11" t="s">
        <v>165</v>
      </c>
      <c r="I6" s="3"/>
    </row>
    <row r="7" spans="1:9">
      <c r="A7" s="10"/>
      <c r="B7" s="10"/>
      <c r="C7" s="10" t="s">
        <v>13</v>
      </c>
      <c r="D7" s="10"/>
      <c r="E7" s="11"/>
      <c r="F7" s="13"/>
      <c r="G7" s="13"/>
      <c r="H7" s="13"/>
      <c r="I7" s="14"/>
    </row>
    <row r="8" spans="1:9">
      <c r="A8" s="15" t="s">
        <v>17</v>
      </c>
      <c r="B8" s="16">
        <f>SUM(B35,B9)</f>
        <v>1025078.2</v>
      </c>
      <c r="C8" s="16">
        <f>SUM(C35,C9)</f>
        <v>794597.2</v>
      </c>
      <c r="D8" s="16">
        <f>SUM(D35,D9)</f>
        <v>230481</v>
      </c>
      <c r="E8" s="17">
        <f>SUM(E35,E9)</f>
        <v>0</v>
      </c>
      <c r="F8" s="13" t="s">
        <v>166</v>
      </c>
      <c r="G8" s="13" t="s">
        <v>167</v>
      </c>
      <c r="H8" s="13" t="s">
        <v>168</v>
      </c>
      <c r="I8" s="14" t="s">
        <v>55</v>
      </c>
    </row>
    <row r="9" spans="1:9">
      <c r="A9" s="18" t="s">
        <v>65</v>
      </c>
      <c r="B9" s="16">
        <f t="shared" ref="B9:B23" si="0">SUM(C9,G9,F9,E9,D9)</f>
        <v>920242.2</v>
      </c>
      <c r="C9" s="16">
        <f>SUM(C10:C34)</f>
        <v>689761.2</v>
      </c>
      <c r="D9" s="16">
        <f>SUM(D10:D34)</f>
        <v>230481</v>
      </c>
      <c r="E9" s="19"/>
      <c r="F9" s="19"/>
      <c r="G9" s="19"/>
      <c r="H9" s="19"/>
      <c r="I9" s="20"/>
    </row>
    <row r="10" spans="1:9">
      <c r="A10" s="21" t="s">
        <v>66</v>
      </c>
      <c r="B10" s="16">
        <f t="shared" si="0"/>
        <v>96682.7</v>
      </c>
      <c r="C10" s="16">
        <v>90423.14</v>
      </c>
      <c r="D10" s="16">
        <v>4039</v>
      </c>
      <c r="E10" s="19"/>
      <c r="F10" s="19">
        <v>2220.56</v>
      </c>
      <c r="G10" s="22"/>
      <c r="H10" s="22">
        <v>3263.2</v>
      </c>
      <c r="I10" s="20">
        <f>H10+F10+E10</f>
        <v>5483.76</v>
      </c>
    </row>
    <row r="11" spans="1:9">
      <c r="A11" s="21" t="s">
        <v>67</v>
      </c>
      <c r="B11" s="16">
        <f t="shared" si="0"/>
        <v>1142.3</v>
      </c>
      <c r="C11" s="16">
        <v>183.3</v>
      </c>
      <c r="D11" s="16">
        <v>959</v>
      </c>
      <c r="E11" s="19"/>
      <c r="F11" s="19"/>
      <c r="G11" s="22"/>
      <c r="H11" s="22"/>
      <c r="I11" s="20">
        <f t="shared" ref="I11:I32" si="1">H11+F11+E11</f>
        <v>0</v>
      </c>
    </row>
    <row r="12" spans="1:9">
      <c r="A12" s="21" t="s">
        <v>68</v>
      </c>
      <c r="B12" s="16">
        <f t="shared" si="0"/>
        <v>22182.01</v>
      </c>
      <c r="C12" s="16">
        <v>19309.61</v>
      </c>
      <c r="D12" s="16">
        <v>1361</v>
      </c>
      <c r="E12" s="19">
        <v>1511.4</v>
      </c>
      <c r="F12" s="19"/>
      <c r="G12" s="22"/>
      <c r="H12" s="22"/>
      <c r="I12" s="20">
        <f t="shared" si="1"/>
        <v>1511.4</v>
      </c>
    </row>
    <row r="13" spans="1:9">
      <c r="A13" s="21" t="s">
        <v>69</v>
      </c>
      <c r="B13" s="16">
        <f t="shared" si="0"/>
        <v>88891.29</v>
      </c>
      <c r="C13" s="16">
        <v>76104.48</v>
      </c>
      <c r="D13" s="16">
        <v>2124</v>
      </c>
      <c r="E13" s="19">
        <v>9181</v>
      </c>
      <c r="F13" s="19">
        <v>1481.81</v>
      </c>
      <c r="G13" s="22"/>
      <c r="H13" s="22"/>
      <c r="I13" s="20">
        <f t="shared" si="1"/>
        <v>10662.81</v>
      </c>
    </row>
    <row r="14" spans="1:9">
      <c r="A14" s="21" t="s">
        <v>70</v>
      </c>
      <c r="B14" s="16">
        <f t="shared" si="0"/>
        <v>172.23</v>
      </c>
      <c r="C14" s="16">
        <v>172.23</v>
      </c>
      <c r="D14" s="16"/>
      <c r="E14" s="19"/>
      <c r="F14" s="19"/>
      <c r="G14" s="22"/>
      <c r="H14" s="22"/>
      <c r="I14" s="20">
        <f t="shared" si="1"/>
        <v>0</v>
      </c>
    </row>
    <row r="15" spans="1:9">
      <c r="A15" s="21" t="s">
        <v>71</v>
      </c>
      <c r="B15" s="16">
        <f t="shared" si="0"/>
        <v>4834.17</v>
      </c>
      <c r="C15" s="16">
        <v>4279.14</v>
      </c>
      <c r="D15" s="16">
        <v>150</v>
      </c>
      <c r="E15" s="19">
        <v>405.03</v>
      </c>
      <c r="F15" s="19"/>
      <c r="G15" s="22"/>
      <c r="H15" s="22"/>
      <c r="I15" s="20">
        <f t="shared" si="1"/>
        <v>405.03</v>
      </c>
    </row>
    <row r="16" spans="1:9">
      <c r="A16" s="21" t="s">
        <v>72</v>
      </c>
      <c r="B16" s="16">
        <f t="shared" si="0"/>
        <v>167798.59</v>
      </c>
      <c r="C16" s="16">
        <v>138878.74</v>
      </c>
      <c r="D16" s="16">
        <v>3825</v>
      </c>
      <c r="E16" s="19">
        <v>23787</v>
      </c>
      <c r="F16" s="19">
        <v>1307.85</v>
      </c>
      <c r="G16" s="22"/>
      <c r="H16" s="22"/>
      <c r="I16" s="20">
        <f t="shared" si="1"/>
        <v>25094.85</v>
      </c>
    </row>
    <row r="17" spans="1:9">
      <c r="A17" s="21" t="s">
        <v>73</v>
      </c>
      <c r="B17" s="16">
        <f t="shared" si="0"/>
        <v>58407.96</v>
      </c>
      <c r="C17" s="16">
        <v>45483</v>
      </c>
      <c r="D17" s="16">
        <v>7004</v>
      </c>
      <c r="E17" s="19">
        <v>5920.96</v>
      </c>
      <c r="F17" s="19"/>
      <c r="G17" s="22"/>
      <c r="H17" s="22"/>
      <c r="I17" s="20">
        <f t="shared" si="1"/>
        <v>5920.96</v>
      </c>
    </row>
    <row r="18" spans="1:9">
      <c r="A18" s="21" t="s">
        <v>74</v>
      </c>
      <c r="B18" s="16">
        <f t="shared" si="0"/>
        <v>6514.3</v>
      </c>
      <c r="C18" s="16">
        <v>815.53</v>
      </c>
      <c r="D18" s="16">
        <v>5538</v>
      </c>
      <c r="E18" s="19">
        <v>160.77</v>
      </c>
      <c r="F18" s="19"/>
      <c r="G18" s="22"/>
      <c r="H18" s="22"/>
      <c r="I18" s="20">
        <f t="shared" si="1"/>
        <v>160.77</v>
      </c>
    </row>
    <row r="19" spans="1:9">
      <c r="A19" s="21" t="s">
        <v>75</v>
      </c>
      <c r="B19" s="16">
        <f t="shared" si="0"/>
        <v>96762.65</v>
      </c>
      <c r="C19" s="16">
        <v>86701.65</v>
      </c>
      <c r="D19" s="16">
        <v>10061</v>
      </c>
      <c r="E19" s="19"/>
      <c r="F19" s="19"/>
      <c r="G19" s="22"/>
      <c r="H19" s="22"/>
      <c r="I19" s="20">
        <f t="shared" si="1"/>
        <v>0</v>
      </c>
    </row>
    <row r="20" spans="1:9">
      <c r="A20" s="21" t="s">
        <v>76</v>
      </c>
      <c r="B20" s="16">
        <f t="shared" si="0"/>
        <v>166874.45</v>
      </c>
      <c r="C20" s="16">
        <v>60225.77</v>
      </c>
      <c r="D20" s="16">
        <v>61042</v>
      </c>
      <c r="E20" s="19">
        <v>39444.68</v>
      </c>
      <c r="F20" s="19">
        <v>6162</v>
      </c>
      <c r="G20" s="22"/>
      <c r="H20" s="22"/>
      <c r="I20" s="20">
        <f t="shared" si="1"/>
        <v>45606.68</v>
      </c>
    </row>
    <row r="21" spans="1:9">
      <c r="A21" s="21" t="s">
        <v>77</v>
      </c>
      <c r="B21" s="16">
        <f t="shared" si="0"/>
        <v>69934.3</v>
      </c>
      <c r="C21" s="16">
        <v>27039.3</v>
      </c>
      <c r="D21" s="16">
        <v>38860</v>
      </c>
      <c r="E21" s="19">
        <v>4035</v>
      </c>
      <c r="F21" s="19"/>
      <c r="G21" s="22"/>
      <c r="H21" s="22"/>
      <c r="I21" s="20">
        <f t="shared" si="1"/>
        <v>4035</v>
      </c>
    </row>
    <row r="22" spans="1:9">
      <c r="A22" s="23" t="s">
        <v>78</v>
      </c>
      <c r="B22" s="16">
        <f t="shared" si="0"/>
        <v>1283.58</v>
      </c>
      <c r="C22" s="16">
        <v>1262.58</v>
      </c>
      <c r="D22" s="16">
        <v>21</v>
      </c>
      <c r="E22" s="19"/>
      <c r="F22" s="19"/>
      <c r="G22" s="22"/>
      <c r="H22" s="22"/>
      <c r="I22" s="20">
        <f t="shared" si="1"/>
        <v>0</v>
      </c>
    </row>
    <row r="23" spans="1:9">
      <c r="A23" s="21" t="s">
        <v>79</v>
      </c>
      <c r="B23" s="16">
        <f t="shared" si="0"/>
        <v>254.81</v>
      </c>
      <c r="C23" s="16">
        <v>213.81</v>
      </c>
      <c r="D23" s="16">
        <v>11</v>
      </c>
      <c r="E23" s="19"/>
      <c r="F23" s="19">
        <v>30</v>
      </c>
      <c r="G23" s="22"/>
      <c r="H23" s="22"/>
      <c r="I23" s="20">
        <f t="shared" si="1"/>
        <v>30</v>
      </c>
    </row>
    <row r="24" spans="1:9">
      <c r="A24" s="21" t="s">
        <v>80</v>
      </c>
      <c r="B24" s="16"/>
      <c r="C24" s="16"/>
      <c r="D24" s="16"/>
      <c r="E24" s="19"/>
      <c r="F24" s="19"/>
      <c r="G24" s="22"/>
      <c r="H24" s="22"/>
      <c r="I24" s="20">
        <f t="shared" si="1"/>
        <v>0</v>
      </c>
    </row>
    <row r="25" spans="1:9">
      <c r="A25" s="21" t="s">
        <v>81</v>
      </c>
      <c r="B25" s="16"/>
      <c r="C25" s="16"/>
      <c r="D25" s="16"/>
      <c r="E25" s="19"/>
      <c r="F25" s="19"/>
      <c r="G25" s="22"/>
      <c r="H25" s="22"/>
      <c r="I25" s="20">
        <f t="shared" si="1"/>
        <v>0</v>
      </c>
    </row>
    <row r="26" spans="1:9">
      <c r="A26" s="21" t="s">
        <v>82</v>
      </c>
      <c r="B26" s="16">
        <f t="shared" ref="B26:B38" si="2">SUM(C26,G26,F26,E26,D26)</f>
        <v>17024.75</v>
      </c>
      <c r="C26" s="16">
        <v>3501.75</v>
      </c>
      <c r="D26" s="16">
        <v>13523</v>
      </c>
      <c r="E26" s="19"/>
      <c r="F26" s="19"/>
      <c r="G26" s="22"/>
      <c r="H26" s="22"/>
      <c r="I26" s="20">
        <f t="shared" si="1"/>
        <v>0</v>
      </c>
    </row>
    <row r="27" spans="1:9">
      <c r="A27" s="21" t="s">
        <v>83</v>
      </c>
      <c r="B27" s="16">
        <f t="shared" si="2"/>
        <v>33859.56</v>
      </c>
      <c r="C27" s="16">
        <v>31403.56</v>
      </c>
      <c r="D27" s="16">
        <v>2456</v>
      </c>
      <c r="E27" s="19"/>
      <c r="F27" s="19"/>
      <c r="G27" s="22"/>
      <c r="H27" s="22"/>
      <c r="I27" s="20">
        <f t="shared" si="1"/>
        <v>0</v>
      </c>
    </row>
    <row r="28" spans="1:9">
      <c r="A28" s="21" t="s">
        <v>84</v>
      </c>
      <c r="B28" s="16">
        <f t="shared" si="2"/>
        <v>791.5</v>
      </c>
      <c r="C28" s="16">
        <v>160.5</v>
      </c>
      <c r="D28" s="16">
        <v>631</v>
      </c>
      <c r="E28" s="19"/>
      <c r="F28" s="19"/>
      <c r="G28" s="22"/>
      <c r="H28" s="22"/>
      <c r="I28" s="20">
        <f t="shared" si="1"/>
        <v>0</v>
      </c>
    </row>
    <row r="29" spans="1:9">
      <c r="A29" s="21" t="s">
        <v>85</v>
      </c>
      <c r="B29" s="16">
        <f t="shared" si="2"/>
        <v>4439.11</v>
      </c>
      <c r="C29" s="16">
        <v>4396.11</v>
      </c>
      <c r="D29" s="16">
        <v>43</v>
      </c>
      <c r="E29" s="19"/>
      <c r="F29" s="19"/>
      <c r="G29" s="22"/>
      <c r="H29" s="22"/>
      <c r="I29" s="20">
        <f t="shared" si="1"/>
        <v>0</v>
      </c>
    </row>
    <row r="30" spans="1:9">
      <c r="A30" s="21" t="s">
        <v>63</v>
      </c>
      <c r="B30" s="16">
        <f t="shared" si="2"/>
        <v>7968</v>
      </c>
      <c r="C30" s="16">
        <v>7968</v>
      </c>
      <c r="D30" s="16"/>
      <c r="E30" s="19"/>
      <c r="F30" s="19"/>
      <c r="G30" s="22"/>
      <c r="H30" s="22"/>
      <c r="I30" s="20">
        <f t="shared" si="1"/>
        <v>0</v>
      </c>
    </row>
    <row r="31" spans="1:9">
      <c r="A31" s="21" t="s">
        <v>86</v>
      </c>
      <c r="B31" s="16">
        <f t="shared" si="2"/>
        <v>123816</v>
      </c>
      <c r="C31" s="16">
        <v>44983</v>
      </c>
      <c r="D31" s="16">
        <v>78833</v>
      </c>
      <c r="E31" s="19"/>
      <c r="F31" s="19"/>
      <c r="G31" s="22"/>
      <c r="H31" s="22"/>
      <c r="I31" s="20">
        <f t="shared" si="1"/>
        <v>0</v>
      </c>
    </row>
    <row r="32" spans="1:9">
      <c r="A32" s="21" t="s">
        <v>87</v>
      </c>
      <c r="B32" s="16">
        <f t="shared" si="2"/>
        <v>0</v>
      </c>
      <c r="C32" s="16"/>
      <c r="D32" s="16"/>
      <c r="E32" s="19"/>
      <c r="F32" s="22"/>
      <c r="G32" s="22"/>
      <c r="H32" s="22"/>
      <c r="I32" s="20">
        <f t="shared" si="1"/>
        <v>0</v>
      </c>
    </row>
    <row r="33" spans="1:9">
      <c r="A33" s="21" t="s">
        <v>88</v>
      </c>
      <c r="B33" s="16">
        <f t="shared" si="2"/>
        <v>46156</v>
      </c>
      <c r="C33" s="16">
        <v>46156</v>
      </c>
      <c r="D33" s="16"/>
      <c r="E33" s="17"/>
      <c r="F33" s="13"/>
      <c r="G33" s="13"/>
      <c r="H33" s="13"/>
      <c r="I33" s="14"/>
    </row>
    <row r="34" spans="1:9">
      <c r="A34" s="21" t="s">
        <v>89</v>
      </c>
      <c r="B34" s="16">
        <f t="shared" si="2"/>
        <v>100</v>
      </c>
      <c r="C34" s="16">
        <v>100</v>
      </c>
      <c r="D34" s="16"/>
      <c r="E34" s="17"/>
      <c r="F34" s="13"/>
      <c r="G34" s="13"/>
      <c r="H34" s="13"/>
      <c r="I34" s="14">
        <f>E34+F34+G34+H34</f>
        <v>0</v>
      </c>
    </row>
    <row r="35" customFormat="1" spans="1:9">
      <c r="A35" s="18" t="s">
        <v>90</v>
      </c>
      <c r="B35" s="16">
        <f t="shared" si="2"/>
        <v>104836</v>
      </c>
      <c r="C35" s="16">
        <v>104836</v>
      </c>
      <c r="D35" s="16"/>
      <c r="E35" s="17"/>
      <c r="I35" s="3"/>
    </row>
    <row r="36" customFormat="1" ht="27" spans="1:9">
      <c r="A36" s="24" t="s">
        <v>91</v>
      </c>
      <c r="B36" s="16">
        <f t="shared" si="2"/>
        <v>39307</v>
      </c>
      <c r="C36" s="16">
        <v>39307</v>
      </c>
      <c r="D36" s="16"/>
      <c r="E36" s="17"/>
      <c r="I36" s="3"/>
    </row>
    <row r="37" customFormat="1" spans="1:9">
      <c r="A37" s="21" t="s">
        <v>92</v>
      </c>
      <c r="B37" s="16">
        <f t="shared" si="2"/>
        <v>2000</v>
      </c>
      <c r="C37" s="16">
        <v>2000</v>
      </c>
      <c r="D37" s="16"/>
      <c r="E37" s="17"/>
      <c r="I37" s="3"/>
    </row>
    <row r="38" customFormat="1" spans="1:9">
      <c r="A38" s="21" t="s">
        <v>93</v>
      </c>
      <c r="B38" s="16">
        <f t="shared" si="2"/>
        <v>1200</v>
      </c>
      <c r="C38" s="16">
        <v>1200</v>
      </c>
      <c r="D38" s="16"/>
      <c r="E38" s="17"/>
      <c r="I38" s="3"/>
    </row>
    <row r="39" customFormat="1" spans="1:9">
      <c r="A39" s="21" t="s">
        <v>94</v>
      </c>
      <c r="B39" s="16"/>
      <c r="C39" s="16"/>
      <c r="D39" s="16"/>
      <c r="E39" s="17"/>
      <c r="I39" s="3"/>
    </row>
    <row r="40" customFormat="1" spans="1:9">
      <c r="A40" s="21" t="s">
        <v>95</v>
      </c>
      <c r="B40" s="16"/>
      <c r="C40" s="16"/>
      <c r="D40" s="16"/>
      <c r="E40" s="17"/>
      <c r="I40" s="3"/>
    </row>
    <row r="41" customFormat="1" spans="1:9">
      <c r="A41" s="21" t="s">
        <v>87</v>
      </c>
      <c r="B41" s="16">
        <f t="shared" ref="B41:B43" si="3">SUM(C41,G41,F41,E41,D41)</f>
        <v>0</v>
      </c>
      <c r="C41" s="16"/>
      <c r="D41" s="16"/>
      <c r="E41" s="17"/>
      <c r="I41" s="3"/>
    </row>
    <row r="42" spans="1:9">
      <c r="A42" s="21" t="s">
        <v>88</v>
      </c>
      <c r="B42" s="16">
        <f t="shared" si="3"/>
        <v>62025</v>
      </c>
      <c r="C42" s="16">
        <v>62025</v>
      </c>
    </row>
    <row r="43" spans="1:9">
      <c r="A43" s="21" t="s">
        <v>89</v>
      </c>
      <c r="B43" s="16">
        <f t="shared" si="3"/>
        <v>304</v>
      </c>
      <c r="C43" s="16">
        <v>304</v>
      </c>
    </row>
  </sheetData>
  <mergeCells count="4">
    <mergeCell ref="A5:A7"/>
    <mergeCell ref="B6:B7"/>
    <mergeCell ref="D6:D7"/>
    <mergeCell ref="E6:E7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封皮</vt:lpstr>
      <vt:lpstr>收入</vt:lpstr>
      <vt:lpstr>支出</vt:lpstr>
      <vt:lpstr>经济分类</vt:lpstr>
      <vt:lpstr>乡镇收入</vt:lpstr>
      <vt:lpstr>当月完成情况表</vt:lpstr>
      <vt:lpstr>sheet2专项转移核对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诗</cp:lastModifiedBy>
  <dcterms:created xsi:type="dcterms:W3CDTF">2006-09-13T11:21:00Z</dcterms:created>
  <dcterms:modified xsi:type="dcterms:W3CDTF">2026-05-19T01:18:26Z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695D7F9BECD64772BDD1554ECEB73E60_13</vt:lpwstr>
  </property>
  <property fmtid="{D5CDD505-2E9C-101B-9397-08002B2CF9AE}" pid="4" name="CalculationRule">
    <vt:i4>0</vt:i4>
  </property>
</Properties>
</file>