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袁教智\2026.5\财政信息\2026年\7月\"/>
    </mc:Choice>
  </mc:AlternateContent>
  <bookViews>
    <workbookView windowWidth="20490" windowHeight="7695" activeTab="4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sheet2专项转移核对" sheetId="15" state="hidden" r:id="rId7"/>
  </sheets>
  <definedNames>
    <definedName name="_xlnm._FilterDatabase" localSheetId="2" hidden="1">支出!$H$29:$H$29</definedName>
    <definedName name="_xlnm._FilterDatabase" localSheetId="1" hidden="1">收入!$D$12:$D$14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收入!$A$1:$G$44</definedName>
    <definedName name="_xlnm.Print_Area" localSheetId="4">乡镇收入!$A$1:$K$33</definedName>
    <definedName name="_xlnm.Print_Area" localSheetId="2">支出!$A$1:$M$43</definedName>
    <definedName name="_xlnm._FilterDatabase" localSheetId="3" hidden="1">经济分类!$4:$18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<sst xmlns="http://schemas.openxmlformats.org/spreadsheetml/2006/main" count="287" uniqueCount="167">
  <si>
    <t>2026年财政预算执行情况分析表</t>
  </si>
  <si>
    <t>（2026年7月）</t>
  </si>
  <si>
    <t xml:space="preserve"> </t>
  </si>
  <si>
    <t>庄河市财政局</t>
  </si>
  <si>
    <t>2026年7月份财政收入完成情况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</si>
  <si>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</si>
  <si>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</si>
  <si>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</si>
  <si>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</si>
  <si>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</si>
  <si>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</si>
  <si>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</si>
  <si>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</si>
  <si>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</si>
  <si>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</si>
  <si>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</si>
  <si>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</si>
  <si>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</si>
  <si>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</si>
  <si>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</si>
  <si>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</si>
  <si>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</si>
  <si>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</si>
  <si>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</si>
  <si>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</si>
  <si>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</si>
  <si>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</si>
  <si>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</si>
  <si>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</si>
  <si>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</si>
  <si>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</si>
  <si>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</si>
  <si>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</si>
  <si>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</si>
  <si>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</si>
  <si>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</si>
  <si>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</si>
  <si>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</si>
  <si>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</si>
  <si>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</si>
  <si>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</si>
  <si>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</si>
  <si>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</si>
  <si>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</si>
  <si>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</si>
  <si>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</si>
  <si>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</si>
  <si>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</si>
  <si>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</si>
  <si>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</si>
  <si>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</si>
  <si>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</si>
  <si>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</si>
  <si>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</si>
  <si>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本级</t>
  </si>
  <si>
    <t>合计</t>
  </si>
  <si>
    <t>2026年7月份财政支出情况（功能分类）</t>
  </si>
  <si>
    <t>年度指标</t>
  </si>
  <si>
    <t>上年同期完成</t>
  </si>
  <si>
    <t>占年度指标%</t>
  </si>
  <si>
    <t>花园口同期完成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</si>
  <si>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</si>
  <si>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</si>
  <si>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</si>
  <si>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</si>
  <si>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</si>
  <si>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</si>
  <si>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</si>
  <si>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</si>
  <si>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</si>
  <si>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</si>
  <si>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</si>
  <si>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</si>
  <si>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</si>
  <si>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</si>
  <si>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</si>
  <si>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</si>
  <si>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</si>
  <si>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</si>
  <si>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</si>
  <si>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</si>
  <si>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</si>
  <si>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</si>
  <si>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</si>
  <si>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</si>
  <si>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</si>
  <si>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</si>
  <si>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</si>
  <si>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</si>
  <si>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</si>
  <si>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</si>
  <si>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其中：国有土地使用全出让收入安排的支出</t>
  </si>
  <si>
    <t>城市基础设施配套费安排的支出</t>
  </si>
  <si>
    <t>污水处理费安排的支出</t>
  </si>
  <si>
    <t>大中型水库移民后期扶持基金支出</t>
  </si>
  <si>
    <t>其他政府性基金及对应专项债务收入安排的支出</t>
  </si>
  <si>
    <t>八项支出</t>
  </si>
  <si>
    <t>十项民生</t>
  </si>
  <si>
    <t>民生占比</t>
  </si>
  <si>
    <t>2026年7月份一般公共预算支出经济分类表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</si>
  <si>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</si>
  <si>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</si>
  <si>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</si>
  <si>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</si>
  <si>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</si>
  <si>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</si>
  <si>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</si>
  <si>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</si>
  <si>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</si>
  <si>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</si>
  <si>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</si>
  <si>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</si>
  <si>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</si>
  <si>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</si>
  <si>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</si>
  <si>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2026年乡镇（街道、经济区）7月份一般公共预算收入完成情况表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</si>
  <si>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</si>
  <si>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</si>
  <si>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</si>
  <si>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</si>
  <si>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</si>
  <si>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</si>
  <si>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</si>
  <si>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</si>
  <si>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</si>
  <si>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</si>
  <si>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</si>
  <si>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</si>
  <si>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</si>
  <si>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</si>
  <si>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</si>
  <si>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</si>
  <si>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</si>
  <si>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</si>
  <si>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</si>
  <si>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</si>
  <si>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</si>
  <si>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</si>
  <si>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</si>
  <si>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</si>
  <si>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</si>
  <si>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</si>
  <si>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</si>
  <si>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</si>
  <si>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</si>
  <si>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</si>
  <si>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</si>
  <si>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</si>
  <si>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</si>
  <si>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</si>
  <si>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北黄海经开区</t>
  </si>
  <si>
    <t>2026年7月当月完成情况表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</si>
  <si>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</si>
  <si>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</si>
  <si>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</si>
  <si>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</si>
  <si>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市本级</t>
  </si>
  <si>
    <t>乡镇级</t>
  </si>
  <si>
    <t>荷花山镇</t>
  </si>
  <si>
    <t>北黄海经济区</t>
  </si>
  <si>
    <t>89</t>
  </si>
  <si>
    <t>24</t>
  </si>
  <si>
    <t>2024年1月份财政支出情况（功能分类）</t>
  </si>
  <si>
    <t>上级专项（事权）</t>
  </si>
  <si>
    <t>专项转移（一般公共服务等）</t>
  </si>
  <si>
    <t>退税</t>
  </si>
  <si>
    <t>差额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</si>
</sst>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#,##0_ "/>
    <numFmt numFmtId="178" formatCode="0_ "/>
    <numFmt numFmtId="179" formatCode="#,##0.0_ "/>
    <numFmt numFmtId="180" formatCode="0.0_ "/>
    <numFmt numFmtId="181" formatCode="#,##0.00_ "/>
  </numFmts>
  <fonts count="9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rgb="FF000000"/>
      <name val="宋体"/>
      <charset val="134"/>
      <scheme val="minor"/>
    </font>
  </fonts>
  <fills count="8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3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9FABB7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0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6" fillId="12" borderId="15" applyNumberFormat="0" applyAlignment="0" applyProtection="0">
      <alignment vertical="center"/>
    </xf>
    <xf numFmtId="0" fontId="47" fillId="12" borderId="14" applyNumberFormat="0" applyAlignment="0" applyProtection="0">
      <alignment vertical="center"/>
    </xf>
    <xf numFmtId="0" fontId="48" fillId="13" borderId="16" applyNumberFormat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58" fillId="12" borderId="15" applyNumberFormat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41" borderId="19" applyNumberFormat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4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6" fillId="12" borderId="14" applyNumberFormat="0" applyAlignment="0" applyProtection="0">
      <alignment vertical="center"/>
    </xf>
    <xf numFmtId="0" fontId="57" fillId="49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15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67" fillId="41" borderId="20" applyNumberFormat="0" applyAlignment="0" applyProtection="0">
      <alignment vertical="center"/>
    </xf>
    <xf numFmtId="0" fontId="66" fillId="12" borderId="14" applyNumberFormat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57" fillId="53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58" fillId="12" borderId="15" applyNumberFormat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15" fillId="0" borderId="0"/>
    <xf numFmtId="0" fontId="57" fillId="4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67" fillId="41" borderId="20" applyNumberFormat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15" fillId="0" borderId="0"/>
    <xf numFmtId="0" fontId="57" fillId="49" borderId="0" applyNumberFormat="0" applyBorder="0" applyAlignment="0" applyProtection="0">
      <alignment vertical="center"/>
    </xf>
    <xf numFmtId="0" fontId="15" fillId="0" borderId="0">
      <alignment vertical="center"/>
    </xf>
    <xf numFmtId="0" fontId="57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9" borderId="0" applyNumberFormat="0" applyBorder="0" applyAlignment="0" applyProtection="0">
      <alignment vertical="center"/>
    </xf>
    <xf numFmtId="0" fontId="57" fillId="60" borderId="0" applyNumberFormat="0" applyBorder="0" applyAlignment="0" applyProtection="0">
      <alignment vertical="center"/>
    </xf>
    <xf numFmtId="0" fontId="57" fillId="60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0" fillId="41" borderId="19" applyNumberFormat="0" applyAlignment="0" applyProtection="0">
      <alignment vertical="center"/>
    </xf>
    <xf numFmtId="0" fontId="57" fillId="65" borderId="0" applyNumberFormat="0" applyBorder="0" applyAlignment="0" applyProtection="0">
      <alignment vertical="center"/>
    </xf>
    <xf numFmtId="0" fontId="57" fillId="65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60" fillId="53" borderId="19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69" fillId="66" borderId="21" applyNumberFormat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57" fillId="4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1" fillId="13" borderId="16" applyNumberFormat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9" fillId="67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57" fillId="68" borderId="0" applyNumberFormat="0" applyBorder="0" applyAlignment="0" applyProtection="0">
      <alignment vertical="center"/>
    </xf>
    <xf numFmtId="0" fontId="57" fillId="68" borderId="0" applyNumberFormat="0" applyBorder="0" applyAlignment="0" applyProtection="0">
      <alignment vertical="center"/>
    </xf>
    <xf numFmtId="0" fontId="57" fillId="57" borderId="0" applyNumberFormat="0" applyBorder="0" applyAlignment="0" applyProtection="0">
      <alignment vertical="center"/>
    </xf>
    <xf numFmtId="0" fontId="64" fillId="69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64" fillId="70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4" fillId="70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59" fillId="7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59" fillId="72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59" fillId="73" borderId="0" applyNumberFormat="0" applyBorder="0" applyAlignment="0" applyProtection="0">
      <alignment vertical="center"/>
    </xf>
    <xf numFmtId="0" fontId="64" fillId="65" borderId="0" applyNumberFormat="0" applyBorder="0" applyAlignment="0" applyProtection="0">
      <alignment vertical="center"/>
    </xf>
    <xf numFmtId="0" fontId="63" fillId="74" borderId="0" applyNumberFormat="0" applyBorder="0" applyAlignment="0" applyProtection="0">
      <alignment vertical="center"/>
    </xf>
    <xf numFmtId="0" fontId="64" fillId="65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59" fillId="76" borderId="0" applyNumberFormat="0" applyBorder="0" applyAlignment="0" applyProtection="0">
      <alignment vertical="center"/>
    </xf>
    <xf numFmtId="0" fontId="64" fillId="77" borderId="0" applyNumberFormat="0" applyBorder="0" applyAlignment="0" applyProtection="0">
      <alignment vertical="center"/>
    </xf>
    <xf numFmtId="0" fontId="15" fillId="0" borderId="0"/>
    <xf numFmtId="0" fontId="63" fillId="69" borderId="0" applyNumberFormat="0" applyBorder="0" applyAlignment="0" applyProtection="0">
      <alignment vertical="center"/>
    </xf>
    <xf numFmtId="0" fontId="64" fillId="77" borderId="0" applyNumberFormat="0" applyBorder="0" applyAlignment="0" applyProtection="0">
      <alignment vertical="center"/>
    </xf>
    <xf numFmtId="0" fontId="59" fillId="78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79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59" fillId="80" borderId="0" applyNumberFormat="0" applyBorder="0" applyAlignment="0" applyProtection="0">
      <alignment vertical="center"/>
    </xf>
    <xf numFmtId="0" fontId="59" fillId="81" borderId="0" applyNumberFormat="0" applyBorder="0" applyAlignment="0" applyProtection="0">
      <alignment vertical="center"/>
    </xf>
    <xf numFmtId="0" fontId="64" fillId="82" borderId="0" applyNumberFormat="0" applyBorder="0" applyAlignment="0" applyProtection="0">
      <alignment vertical="center"/>
    </xf>
    <xf numFmtId="0" fontId="63" fillId="47" borderId="0" applyNumberFormat="0" applyBorder="0" applyAlignment="0" applyProtection="0">
      <alignment vertical="center"/>
    </xf>
    <xf numFmtId="0" fontId="64" fillId="8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3" fillId="57" borderId="0" applyNumberFormat="0" applyBorder="0" applyAlignment="0" applyProtection="0">
      <alignment vertical="center"/>
    </xf>
    <xf numFmtId="0" fontId="59" fillId="83" borderId="0" applyNumberFormat="0" applyBorder="0" applyAlignment="0" applyProtection="0">
      <alignment vertical="center"/>
    </xf>
    <xf numFmtId="0" fontId="72" fillId="0" borderId="23" applyNumberFormat="0" applyFill="0" applyAlignment="0" applyProtection="0">
      <alignment vertical="center"/>
    </xf>
    <xf numFmtId="0" fontId="72" fillId="0" borderId="23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76" fillId="0" borderId="28" applyNumberFormat="0" applyFill="0" applyAlignment="0" applyProtection="0">
      <alignment vertical="center"/>
    </xf>
    <xf numFmtId="0" fontId="76" fillId="0" borderId="28" applyNumberFormat="0" applyFill="0" applyAlignment="0" applyProtection="0">
      <alignment vertical="center"/>
    </xf>
    <xf numFmtId="0" fontId="77" fillId="0" borderId="29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11" fillId="0" borderId="0"/>
    <xf numFmtId="0" fontId="44" fillId="0" borderId="31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0" fillId="0" borderId="3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15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8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" fontId="1" fillId="84" borderId="33">
      <alignment horizontal="right" vertical="center"/>
    </xf>
    <xf numFmtId="0" fontId="8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84" fillId="11" borderId="14" applyNumberFormat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64" fillId="77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65" fillId="4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86" fillId="14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87" fillId="0" borderId="34" applyNumberFormat="0" applyFill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15" fillId="0" borderId="0"/>
    <xf numFmtId="0" fontId="59" fillId="17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70" fillId="0" borderId="3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69" fillId="66" borderId="21" applyNumberFormat="0" applyAlignment="0" applyProtection="0">
      <alignment vertical="center"/>
    </xf>
    <xf numFmtId="0" fontId="88" fillId="66" borderId="21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7" fillId="0" borderId="3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64" fillId="85" borderId="0" applyNumberFormat="0" applyBorder="0" applyAlignment="0" applyProtection="0">
      <alignment vertical="center"/>
    </xf>
    <xf numFmtId="0" fontId="64" fillId="85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4" fillId="74" borderId="0" applyNumberFormat="0" applyBorder="0" applyAlignment="0" applyProtection="0">
      <alignment vertical="center"/>
    </xf>
    <xf numFmtId="0" fontId="64" fillId="7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4" fillId="69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4" fillId="77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64" fillId="86" borderId="0" applyNumberFormat="0" applyBorder="0" applyAlignment="0" applyProtection="0">
      <alignment vertical="center"/>
    </xf>
    <xf numFmtId="0" fontId="15" fillId="0" borderId="0"/>
    <xf numFmtId="0" fontId="64" fillId="86" borderId="0" applyNumberFormat="0" applyBorder="0" applyAlignment="0" applyProtection="0">
      <alignment vertical="center"/>
    </xf>
    <xf numFmtId="0" fontId="63" fillId="86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91" fillId="57" borderId="19" applyNumberFormat="0" applyAlignment="0" applyProtection="0">
      <alignment vertical="center"/>
    </xf>
    <xf numFmtId="0" fontId="91" fillId="57" borderId="19" applyNumberFormat="0" applyAlignment="0" applyProtection="0">
      <alignment vertical="center"/>
    </xf>
    <xf numFmtId="0" fontId="84" fillId="11" borderId="14" applyNumberFormat="0" applyAlignment="0" applyProtection="0">
      <alignment vertical="center"/>
    </xf>
    <xf numFmtId="0" fontId="15" fillId="52" borderId="35" applyNumberFormat="0" applyFont="0" applyAlignment="0" applyProtection="0">
      <alignment vertical="center"/>
    </xf>
    <xf numFmtId="2" fontId="92" fillId="87" borderId="33">
      <alignment horizontal="right" vertical="center"/>
      <protection locked="0"/>
    </xf>
  </cellStyleXfs>
  <cellXfs count="18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>
      <alignment vertical="center"/>
    </xf>
    <xf numFmtId="177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4" fillId="3" borderId="1" xfId="0" applyNumberFormat="1" applyFont="1" applyFill="1" applyBorder="1">
      <alignment vertical="center"/>
    </xf>
    <xf numFmtId="177" fontId="0" fillId="3" borderId="1" xfId="0" applyNumberFormat="1" applyFill="1" applyBorder="1">
      <alignment vertical="center"/>
    </xf>
    <xf numFmtId="0" fontId="7" fillId="0" borderId="1" xfId="0" applyFont="1" applyFill="1" applyBorder="1" applyAlignment="1">
      <alignment horizontal="left" vertical="center" indent="1"/>
    </xf>
    <xf numFmtId="177" fontId="4" fillId="4" borderId="1" xfId="0" applyNumberFormat="1" applyFont="1" applyFill="1" applyBorder="1">
      <alignment vertical="center"/>
    </xf>
    <xf numFmtId="0" fontId="0" fillId="3" borderId="1" xfId="0" applyFill="1" applyBorder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178" fontId="0" fillId="0" borderId="0" xfId="0" applyNumberFormat="1" applyFill="1" applyAlignment="1" applyProtection="1">
      <alignment horizontal="center"/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178" fontId="2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178" fontId="3" fillId="0" borderId="0" xfId="0" applyNumberFormat="1" applyFont="1" applyFill="1" applyBorder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178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178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177" fontId="15" fillId="0" borderId="1" xfId="0" applyNumberFormat="1" applyFont="1" applyFill="1" applyBorder="1" applyAlignment="1" applyProtection="1">
      <alignment horizontal="center"/>
    </xf>
    <xf numFmtId="179" fontId="15" fillId="0" borderId="1" xfId="0" applyNumberFormat="1" applyFont="1" applyFill="1" applyBorder="1" applyAlignment="1" applyProtection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177" fontId="15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2" borderId="0" xfId="0" applyNumberFormat="1" applyFill="1" applyAlignment="1" applyProtection="1">
      <protection locked="0"/>
    </xf>
    <xf numFmtId="180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180" fontId="2" fillId="2" borderId="0" xfId="0" applyNumberFormat="1" applyFont="1" applyFill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180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180" fontId="0" fillId="0" borderId="3" xfId="0" applyNumberFormat="1" applyFill="1" applyBorder="1" applyAlignment="1" applyProtection="1">
      <protection locked="0"/>
    </xf>
    <xf numFmtId="4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4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2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180" fontId="12" fillId="0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9" fillId="2" borderId="1" xfId="0" applyNumberFormat="1" applyFont="1" applyFill="1" applyBorder="1" applyAlignment="1" applyProtection="1">
      <alignment horizontal="center" vertical="center"/>
      <protection locked="0"/>
    </xf>
    <xf numFmtId="180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20" fillId="2" borderId="1" xfId="0" applyNumberFormat="1" applyFont="1" applyFill="1" applyBorder="1" applyAlignment="1" applyProtection="1">
      <alignment horizontal="center" vertical="center"/>
      <protection locked="0"/>
    </xf>
    <xf numFmtId="177" fontId="15" fillId="0" borderId="1" xfId="229" applyNumberFormat="1" applyFont="1" applyFill="1" applyBorder="1" applyProtection="1">
      <protection locked="0"/>
    </xf>
    <xf numFmtId="181" fontId="15" fillId="0" borderId="1" xfId="229" applyNumberFormat="1" applyFont="1" applyFill="1" applyBorder="1" applyProtection="1">
      <protection locked="0"/>
    </xf>
    <xf numFmtId="180" fontId="15" fillId="0" borderId="1" xfId="3" applyNumberFormat="1" applyFont="1" applyFill="1" applyBorder="1" applyAlignment="1" applyProtection="1">
      <alignment horizontal="center"/>
    </xf>
    <xf numFmtId="177" fontId="15" fillId="0" borderId="1" xfId="229" applyNumberFormat="1" applyFont="1" applyFill="1" applyBorder="1" applyAlignment="1" applyProtection="1">
      <alignment horizontal="center"/>
      <protection locked="0"/>
    </xf>
    <xf numFmtId="180" fontId="15" fillId="2" borderId="1" xfId="229" applyNumberFormat="1" applyFont="1" applyFill="1" applyBorder="1" applyProtection="1">
      <protection locked="0"/>
    </xf>
    <xf numFmtId="177" fontId="15" fillId="2" borderId="1" xfId="229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 vertical="center"/>
      <protection locked="0"/>
    </xf>
    <xf numFmtId="177" fontId="0" fillId="0" borderId="1" xfId="0" applyNumberFormat="1" applyFill="1" applyBorder="1" applyAlignment="1">
      <alignment horizontal="center" vertical="center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/>
    <xf numFmtId="0" fontId="0" fillId="2" borderId="0" xfId="0" applyFill="1" applyAlignment="1"/>
    <xf numFmtId="178" fontId="0" fillId="0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78" fontId="3" fillId="0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1" fillId="2" borderId="0" xfId="0" applyFont="1" applyFill="1" applyAlignment="1">
      <alignment vertical="center"/>
    </xf>
    <xf numFmtId="178" fontId="21" fillId="0" borderId="0" xfId="0" applyNumberFormat="1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78" fontId="12" fillId="0" borderId="4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2" borderId="4" xfId="0" applyNumberFormat="1" applyFont="1" applyFill="1" applyBorder="1" applyAlignment="1" applyProtection="1">
      <alignment horizontal="center" vertical="center"/>
    </xf>
    <xf numFmtId="0" fontId="22" fillId="2" borderId="2" xfId="0" applyNumberFormat="1" applyFont="1" applyFill="1" applyBorder="1" applyAlignment="1" applyProtection="1">
      <alignment horizontal="center" vertical="center"/>
    </xf>
    <xf numFmtId="177" fontId="15" fillId="0" borderId="1" xfId="0" applyNumberFormat="1" applyFont="1" applyFill="1" applyBorder="1" applyAlignment="1" applyProtection="1">
      <alignment horizontal="right" vertical="center"/>
    </xf>
    <xf numFmtId="177" fontId="15" fillId="2" borderId="1" xfId="0" applyNumberFormat="1" applyFont="1" applyFill="1" applyBorder="1" applyAlignment="1" applyProtection="1">
      <alignment horizontal="right" vertical="center"/>
    </xf>
    <xf numFmtId="180" fontId="15" fillId="2" borderId="4" xfId="0" applyNumberFormat="1" applyFont="1" applyFill="1" applyBorder="1" applyAlignment="1" applyProtection="1">
      <alignment horizontal="right" vertical="center"/>
    </xf>
    <xf numFmtId="0" fontId="23" fillId="2" borderId="2" xfId="0" applyNumberFormat="1" applyFont="1" applyFill="1" applyBorder="1" applyAlignment="1" applyProtection="1">
      <alignment vertical="center"/>
    </xf>
    <xf numFmtId="180" fontId="15" fillId="2" borderId="1" xfId="0" applyNumberFormat="1" applyFont="1" applyFill="1" applyBorder="1" applyAlignment="1" applyProtection="1">
      <alignment horizontal="right" vertical="center"/>
    </xf>
    <xf numFmtId="0" fontId="2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>
      <alignment vertical="center"/>
    </xf>
    <xf numFmtId="177" fontId="26" fillId="0" borderId="1" xfId="0" applyNumberFormat="1" applyFont="1" applyBorder="1">
      <alignment vertical="center"/>
    </xf>
    <xf numFmtId="177" fontId="26" fillId="0" borderId="1" xfId="0" applyNumberFormat="1" applyFont="1" applyFill="1" applyBorder="1" applyAlignment="1">
      <alignment vertical="center"/>
    </xf>
    <xf numFmtId="3" fontId="21" fillId="5" borderId="10" xfId="0" applyNumberFormat="1" applyFont="1" applyFill="1" applyBorder="1" applyAlignment="1" applyProtection="1">
      <alignment horizontal="right" vertical="center"/>
    </xf>
    <xf numFmtId="3" fontId="21" fillId="6" borderId="10" xfId="0" applyNumberFormat="1" applyFont="1" applyFill="1" applyBorder="1" applyAlignment="1" applyProtection="1">
      <alignment horizontal="right" vertical="center"/>
    </xf>
    <xf numFmtId="177" fontId="4" fillId="7" borderId="1" xfId="0" applyNumberFormat="1" applyFont="1" applyFill="1" applyBorder="1">
      <alignment vertical="center"/>
    </xf>
    <xf numFmtId="177" fontId="26" fillId="0" borderId="1" xfId="0" applyNumberFormat="1" applyFont="1" applyFill="1" applyBorder="1">
      <alignment vertical="center"/>
    </xf>
    <xf numFmtId="3" fontId="21" fillId="0" borderId="1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7" fontId="1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8" fillId="0" borderId="0" xfId="0" applyFont="1" applyFill="1">
      <alignment vertical="center"/>
    </xf>
    <xf numFmtId="0" fontId="28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9" fillId="0" borderId="0" xfId="0" applyFont="1" applyFill="1">
      <alignment vertical="center"/>
    </xf>
    <xf numFmtId="0" fontId="29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80" fontId="4" fillId="2" borderId="1" xfId="0" applyNumberFormat="1" applyFont="1" applyFill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0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21" fillId="8" borderId="10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left" vertical="center" indent="2"/>
    </xf>
    <xf numFmtId="3" fontId="21" fillId="9" borderId="10" xfId="0" applyNumberFormat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180" fontId="4" fillId="0" borderId="1" xfId="0" applyNumberFormat="1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30" fillId="0" borderId="1" xfId="0" applyFont="1" applyFill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 indent="1"/>
    </xf>
    <xf numFmtId="177" fontId="28" fillId="0" borderId="1" xfId="0" applyNumberFormat="1" applyFont="1" applyFill="1" applyBorder="1">
      <alignment vertical="center"/>
    </xf>
    <xf numFmtId="177" fontId="28" fillId="7" borderId="1" xfId="0" applyNumberFormat="1" applyFont="1" applyFill="1" applyBorder="1">
      <alignment vertical="center"/>
    </xf>
    <xf numFmtId="177" fontId="28" fillId="2" borderId="1" xfId="0" applyNumberFormat="1" applyFont="1" applyFill="1" applyBorder="1">
      <alignment vertical="center"/>
    </xf>
    <xf numFmtId="49" fontId="31" fillId="0" borderId="0" xfId="0" applyNumberFormat="1" applyFont="1" applyFill="1" applyAlignment="1" applyProtection="1">
      <alignment horizontal="center"/>
      <protection locked="0"/>
    </xf>
    <xf numFmtId="49" fontId="32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3" fillId="0" borderId="0" xfId="0" applyNumberFormat="1" applyFont="1" applyFill="1" applyAlignment="1" applyProtection="1">
      <alignment horizontal="centerContinuous"/>
      <protection locked="0"/>
    </xf>
    <xf numFmtId="49" fontId="34" fillId="0" borderId="0" xfId="0" applyNumberFormat="1" applyFont="1" applyFill="1" applyAlignment="1" applyProtection="1">
      <alignment horizontal="center"/>
      <protection locked="0"/>
    </xf>
    <xf numFmtId="49" fontId="35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36" fillId="0" borderId="0" xfId="0" applyNumberFormat="1" applyFont="1" applyFill="1" applyAlignment="1" applyProtection="1">
      <alignment horizontal="center"/>
      <protection locked="0"/>
    </xf>
  </cellXfs>
  <cellStyles count="3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3 2" xfId="49"/>
    <cellStyle name="20% - 强调文字颜色 1 2" xfId="50"/>
    <cellStyle name="输出 3" xfId="51"/>
    <cellStyle name="强调文字颜色 2 3 2" xfId="52"/>
    <cellStyle name="计算 2" xfId="53"/>
    <cellStyle name="差_2019年1月王家镇经济分类支出月报" xfId="54"/>
    <cellStyle name="20% - 强调文字颜色 3 2 2" xfId="55"/>
    <cellStyle name="60% - 强调文字颜色 6 3 2" xfId="56"/>
    <cellStyle name="20% - 强调文字颜色 2 3 2" xfId="57"/>
    <cellStyle name="20% - 强调文字颜色 2 2 2" xfId="58"/>
    <cellStyle name="常规 6" xfId="59"/>
    <cellStyle name="60% - 强调文字颜色 2 3" xfId="60"/>
    <cellStyle name="解释性文本 2 2" xfId="61"/>
    <cellStyle name="强调文字颜色 1 2 3" xfId="62"/>
    <cellStyle name="60% - 强调文字颜色 2 2 2" xfId="63"/>
    <cellStyle name="好_YB12大营" xfId="64"/>
    <cellStyle name="计算 3 2" xfId="65"/>
    <cellStyle name="40% - 强调文字颜色 4 2" xfId="66"/>
    <cellStyle name="60% - 强调文字颜色 4 2 3" xfId="67"/>
    <cellStyle name="20% - 强调文字颜色 3 3" xfId="68"/>
    <cellStyle name="千位分隔 6 2" xfId="69"/>
    <cellStyle name="链接单元格 3" xfId="70"/>
    <cellStyle name="输出 2" xfId="71"/>
    <cellStyle name="计算 3" xfId="72"/>
    <cellStyle name="适中 2" xfId="73"/>
    <cellStyle name="20% - 强调文字颜色 3 3 2" xfId="74"/>
    <cellStyle name="20% - 强调文字颜色 3 2 3" xfId="75"/>
    <cellStyle name="输出 2 3" xfId="76"/>
    <cellStyle name="20% - 强调文字颜色 2 3" xfId="77"/>
    <cellStyle name="40% - 强调文字颜色 2 2" xfId="78"/>
    <cellStyle name="20% - 强调文字颜色 1 2 3" xfId="79"/>
    <cellStyle name="20% - 强调文字颜色 1 3" xfId="80"/>
    <cellStyle name="输出 3 2" xfId="81"/>
    <cellStyle name="20% - 强调文字颜色 3 2" xfId="82"/>
    <cellStyle name="20% - 强调文字颜色 1 2 2" xfId="83"/>
    <cellStyle name="常规 3" xfId="84"/>
    <cellStyle name="20% - 强调文字颜色 4 2" xfId="85"/>
    <cellStyle name="20% - 强调文字颜色 1 3 2" xfId="86"/>
    <cellStyle name="输出 2 2" xfId="87"/>
    <cellStyle name="20% - 强调文字颜色 2 2" xfId="88"/>
    <cellStyle name="20% - 强调文字颜色 2 2 3" xfId="89"/>
    <cellStyle name="常规 3 2" xfId="90"/>
    <cellStyle name="20% - 强调文字颜色 4 2 2" xfId="91"/>
    <cellStyle name="常规 3 3" xfId="92"/>
    <cellStyle name="20% - 强调文字颜色 4 2 3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差_YB22光明山" xfId="107"/>
    <cellStyle name="40% - 强调文字颜色 1 2 2" xfId="108"/>
    <cellStyle name="40% - 强调文字颜色 1 2 3" xfId="109"/>
    <cellStyle name="40% - 强调文字颜色 1 3" xfId="110"/>
    <cellStyle name="差_YB14仙人洞镇" xfId="111"/>
    <cellStyle name="40% - 强调文字颜色 2 2 2" xfId="112"/>
    <cellStyle name="40% - 强调文字颜色 2 3" xfId="113"/>
    <cellStyle name="计算 2 2" xfId="114"/>
    <cellStyle name="40% - 强调文字颜色 3 2" xfId="115"/>
    <cellStyle name="40% - 强调文字颜色 3 2 2" xfId="116"/>
    <cellStyle name="好_YB25王家" xfId="117"/>
    <cellStyle name="40% - 强调文字颜色 3 2 3" xfId="118"/>
    <cellStyle name="计算 2 3" xfId="119"/>
    <cellStyle name="40% - 强调文字颜色 3 3" xfId="120"/>
    <cellStyle name="千位分隔 5" xfId="121"/>
    <cellStyle name="检查单元格 2" xfId="122"/>
    <cellStyle name="汇总 2 3" xfId="123"/>
    <cellStyle name="40% - 强调文字颜色 4 2 2" xfId="124"/>
    <cellStyle name="千位分隔 6" xfId="125"/>
    <cellStyle name="检查单元格 3" xfId="126"/>
    <cellStyle name="40% - 强调文字颜色 4 2 3" xfId="127"/>
    <cellStyle name="40% - 强调文字颜色 4 3" xfId="128"/>
    <cellStyle name="40% - 强调文字颜色 5 2" xfId="129"/>
    <cellStyle name="60% - 强调文字颜色 4 3" xfId="130"/>
    <cellStyle name="40% - 强调文字颜色 5 2 2" xfId="131"/>
    <cellStyle name="40% - 强调文字颜色 5 3" xfId="132"/>
    <cellStyle name="适中 2 2" xfId="133"/>
    <cellStyle name="40% - 强调文字颜色 6 2" xfId="134"/>
    <cellStyle name="40% - 强调文字颜色 6 2 2" xfId="135"/>
    <cellStyle name="40% - 强调文字颜色 6 2 3" xfId="136"/>
    <cellStyle name="强调文字颜色 3 2 2" xfId="137"/>
    <cellStyle name="好_YB14仙人洞镇" xfId="138"/>
    <cellStyle name="40% - 强调文字颜色 6 3" xfId="139"/>
    <cellStyle name="60% - 强调文字颜色 1 2" xfId="140"/>
    <cellStyle name="差_2019年1月兰店乡经济分类支出月报" xfId="141"/>
    <cellStyle name="60% - 强调文字颜色 1 2 2" xfId="142"/>
    <cellStyle name="60% - 强调文字颜色 1 2 3" xfId="143"/>
    <cellStyle name="60% - 强调文字颜色 1 3" xfId="144"/>
    <cellStyle name="千位分隔 2 3" xfId="145"/>
    <cellStyle name="60% - 强调文字颜色 1 3 2" xfId="146"/>
    <cellStyle name="好_2019年1月徐岭镇经济分类支出月报" xfId="147"/>
    <cellStyle name="常规 5" xfId="148"/>
    <cellStyle name="60% - 强调文字颜色 2 2" xfId="149"/>
    <cellStyle name="60% - 强调文字颜色 2 2 3" xfId="150"/>
    <cellStyle name="注释 2" xfId="151"/>
    <cellStyle name="60% - 强调文字颜色 2 3 2" xfId="152"/>
    <cellStyle name="60% - 强调文字颜色 3 2" xfId="153"/>
    <cellStyle name="强调文字颜色 2 2 3" xfId="154"/>
    <cellStyle name="60% - 强调文字颜色 3 2 2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常规_2011年支出预算-县区汇总数 2" xfId="160"/>
    <cellStyle name="强调文字颜色 3 2 3" xfId="161"/>
    <cellStyle name="60% - 强调文字颜色 4 2 2" xfId="162"/>
    <cellStyle name="60% - 强调文字颜色 4 3 2" xfId="163"/>
    <cellStyle name="60% - 强调文字颜色 5 2" xfId="164"/>
    <cellStyle name="强调文字颜色 4 2 3" xfId="165"/>
    <cellStyle name="60% - 强调文字颜色 5 2 2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强调文字颜色 5 2 3" xfId="171"/>
    <cellStyle name="60% - 强调文字颜色 6 2 2" xfId="172"/>
    <cellStyle name="差_YB25王家" xfId="173"/>
    <cellStyle name="60% - 强调文字颜色 6 2 3" xfId="174"/>
    <cellStyle name="60% - 强调文字颜色 6 3" xfId="175"/>
    <cellStyle name="标题 1 2" xfId="176"/>
    <cellStyle name="标题 1 2 2" xfId="177"/>
    <cellStyle name="标题 1 2 3" xfId="178"/>
    <cellStyle name="差_YB04兰店" xfId="179"/>
    <cellStyle name="标题 1 3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样式 1" xfId="189"/>
    <cellStyle name="标题 3 3 2" xfId="190"/>
    <cellStyle name="千位分隔 3" xfId="191"/>
    <cellStyle name="标题 4 2" xfId="192"/>
    <cellStyle name="千位分隔 3 2" xfId="193"/>
    <cellStyle name="标题 4 2 2" xfId="194"/>
    <cellStyle name="千位分隔 3 3" xfId="195"/>
    <cellStyle name="标题 4 2 3" xfId="196"/>
    <cellStyle name="千位分隔 4" xfId="197"/>
    <cellStyle name="汇总 2 2" xfId="198"/>
    <cellStyle name="标题 4 3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好_2019年1月石城乡经济分类支出月报" xfId="207"/>
    <cellStyle name="差 3 2" xfId="208"/>
    <cellStyle name="常规 2 7" xfId="209"/>
    <cellStyle name="差_2019年1月大营镇经济分类支出月报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表二___builtInStyle28" xfId="223"/>
    <cellStyle name="适中 3 2" xfId="224"/>
    <cellStyle name="常规 13" xfId="225"/>
    <cellStyle name="常规 17" xfId="226"/>
    <cellStyle name="常规 19" xfId="227"/>
    <cellStyle name="常规 2" xfId="228"/>
    <cellStyle name="常规 2 2" xfId="229"/>
    <cellStyle name="常规 2 2 2" xfId="230"/>
    <cellStyle name="常规 2 2 3" xfId="231"/>
    <cellStyle name="输入 3 2" xfId="232"/>
    <cellStyle name="常规 2 3" xfId="233"/>
    <cellStyle name="常规 2 4" xfId="234"/>
    <cellStyle name="强调文字颜色 4 2" xfId="235"/>
    <cellStyle name="常规 2 5" xfId="236"/>
    <cellStyle name="强调文字颜色 4 3" xfId="237"/>
    <cellStyle name="常规 2 6" xfId="238"/>
    <cellStyle name="常规 25" xfId="239"/>
    <cellStyle name="常规 3 4" xfId="240"/>
    <cellStyle name="好_YB15太平岭" xfId="241"/>
    <cellStyle name="常规 4 3" xfId="242"/>
    <cellStyle name="常规 69" xfId="243"/>
    <cellStyle name="常规 7" xfId="244"/>
    <cellStyle name="警告文本 3 2" xfId="245"/>
    <cellStyle name="常规 8" xfId="246"/>
    <cellStyle name="常规 9" xfId="247"/>
    <cellStyle name="好 2" xfId="248"/>
    <cellStyle name="好 2 2" xfId="249"/>
    <cellStyle name="好 3" xfId="250"/>
    <cellStyle name="好_2019年1月大营镇经济分类支出月报" xfId="251"/>
    <cellStyle name="好_2019年1月光明山镇经济分类支出月报" xfId="252"/>
    <cellStyle name="好_2019年1月兰店乡经济分类支出月报" xfId="253"/>
    <cellStyle name="好_2019年1月太平岭乡经济分类支出月报" xfId="254"/>
    <cellStyle name="链接单元格 2" xfId="255"/>
    <cellStyle name="好_2019年1月王家镇经济分类支出月报" xfId="256"/>
    <cellStyle name="常规 100 2 2" xfId="257"/>
    <cellStyle name="强调文字颜色 1 3" xfId="258"/>
    <cellStyle name="好_2019年1月仙人洞镇经济分类支出月报" xfId="259"/>
    <cellStyle name="好_YB04兰店" xfId="260"/>
    <cellStyle name="警告文本 3" xfId="261"/>
    <cellStyle name="好_YB06徐岭" xfId="262"/>
    <cellStyle name="好_YB22光明山" xfId="263"/>
    <cellStyle name="好_YB24石城" xfId="264"/>
    <cellStyle name="汇总 2" xfId="265"/>
    <cellStyle name="汇总 3" xfId="266"/>
    <cellStyle name="检查单元格 2 2" xfId="267"/>
    <cellStyle name="检查单元格 2 3" xfId="268"/>
    <cellStyle name="解释性文本 2" xfId="269"/>
    <cellStyle name="解释性文本 3" xfId="270"/>
    <cellStyle name="解释性文本 3 2" xfId="271"/>
    <cellStyle name="警告文本 2" xfId="272"/>
    <cellStyle name="警告文本 2 2" xfId="273"/>
    <cellStyle name="链接单元格 2 2" xfId="274"/>
    <cellStyle name="千位分隔 2" xfId="275"/>
    <cellStyle name="千位分隔 2 2" xfId="276"/>
    <cellStyle name="千位分隔 3 4" xfId="277"/>
    <cellStyle name="千位分隔 7" xfId="278"/>
    <cellStyle name="强调文字颜色 1 2" xfId="279"/>
    <cellStyle name="强调文字颜色 1 2 2" xfId="280"/>
    <cellStyle name="强调文字颜色 1 3 2" xfId="281"/>
    <cellStyle name="强调文字颜色 2 2" xfId="282"/>
    <cellStyle name="强调文字颜色 2 2 2" xfId="283"/>
    <cellStyle name="强调文字颜色 2 3" xfId="284"/>
    <cellStyle name="强调文字颜色 3 2" xfId="285"/>
    <cellStyle name="强调文字颜色 3 3" xfId="286"/>
    <cellStyle name="强调文字颜色 3 3 2" xfId="287"/>
    <cellStyle name="强调文字颜色 4 2 2" xfId="288"/>
    <cellStyle name="强调文字颜色 4 3 2" xfId="289"/>
    <cellStyle name="强调文字颜色 5 2" xfId="290"/>
    <cellStyle name="强调文字颜色 5 2 2" xfId="291"/>
    <cellStyle name="强调文字颜色 5 3" xfId="292"/>
    <cellStyle name="强调文字颜色 5 3 2" xfId="293"/>
    <cellStyle name="强调文字颜色 6 2" xfId="294"/>
    <cellStyle name="常规 100 2" xfId="295"/>
    <cellStyle name="强调文字颜色 6 2 2" xfId="296"/>
    <cellStyle name="强调文字颜色 6 2 3" xfId="297"/>
    <cellStyle name="强调文字颜色 6 3" xfId="298"/>
    <cellStyle name="强调文字颜色 6 3 2" xfId="299"/>
    <cellStyle name="适中 3" xfId="300"/>
    <cellStyle name="输入 2" xfId="301"/>
    <cellStyle name="输入 2 2" xfId="302"/>
    <cellStyle name="输入 3" xfId="303"/>
    <cellStyle name="注释 3" xfId="304"/>
    <cellStyle name="表二___builtInStyle80" xfId="305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zoomScale="70" zoomScaleNormal="70" workbookViewId="0">
      <selection activeCell="G16" sqref="G16"/>
    </sheetView>
  </sheetViews>
  <sheetFormatPr defaultColWidth="9" defaultRowHeight="13.5"/>
  <cols>
    <col min="1" max="16384" width="9" style="30"/>
  </cols>
  <sheetData>
    <row r="2" ht="15" customHeight="1"/>
    <row r="3" ht="15" customHeight="1"/>
    <row r="12" ht="56.25" spans="1:17">
      <c r="A12" s="173" t="s">
        <v>0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</row>
    <row r="13" ht="19" customHeight="1" spans="1:17">
      <c r="A13" s="174"/>
      <c r="B13" s="175"/>
      <c r="C13" s="175"/>
      <c r="D13" s="175"/>
      <c r="E13" s="176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</row>
    <row r="14" ht="56.25" spans="1:17">
      <c r="A14" s="174"/>
      <c r="B14" s="175"/>
      <c r="C14" s="175"/>
      <c r="D14" s="175"/>
      <c r="E14" s="176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</row>
    <row r="15" ht="56.25" spans="1:17">
      <c r="A15" s="174"/>
      <c r="B15" s="175"/>
      <c r="C15" s="175"/>
      <c r="D15" s="175"/>
      <c r="E15" s="176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ht="56.25" spans="1:17">
      <c r="A16" s="174"/>
      <c r="B16" s="175"/>
      <c r="C16" s="175"/>
      <c r="D16" s="175"/>
      <c r="E16" s="176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21" ht="38.25" spans="1:17">
      <c r="A21" s="177" t="s">
        <v>1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</row>
    <row r="22" ht="38.25" spans="1:17">
      <c r="A22" s="178" t="s">
        <v>2</v>
      </c>
      <c r="B22" s="175"/>
      <c r="C22" s="175"/>
      <c r="D22" s="175"/>
      <c r="E22" s="175"/>
      <c r="F22" s="179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</row>
    <row r="23" ht="38.25" spans="1:17">
      <c r="A23" s="178"/>
      <c r="B23" s="175"/>
      <c r="C23" s="175"/>
      <c r="D23" s="175"/>
      <c r="E23" s="175"/>
      <c r="F23" s="179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ht="38.25" spans="1:17">
      <c r="A24" s="178"/>
      <c r="B24" s="175"/>
      <c r="C24" s="175"/>
      <c r="D24" s="175"/>
      <c r="E24" s="175"/>
      <c r="F24" s="179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ht="38.25" spans="1:17">
      <c r="A25" s="178"/>
      <c r="B25" s="175"/>
      <c r="C25" s="175"/>
      <c r="D25" s="175"/>
      <c r="E25" s="175"/>
      <c r="F25" s="179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</row>
    <row r="30" ht="45.75" spans="1:17">
      <c r="A30" s="180" t="s">
        <v>3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9" scale="6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3"/>
  <sheetViews>
    <sheetView showZeros="0" zoomScale="85" zoomScaleNormal="85" workbookViewId="0">
      <pane xSplit="2" ySplit="1" topLeftCell="C2" activePane="bottomRight" state="frozen"/>
      <selection/>
      <selection pane="topRight"/>
      <selection pane="bottomLeft"/>
      <selection pane="bottomRight" activeCell="C33" sqref="C33"/>
    </sheetView>
  </sheetViews>
  <sheetFormatPr defaultColWidth="9" defaultRowHeight="22.5"/>
  <cols>
    <col min="1" max="1" width="45.125" style="137" customWidth="1"/>
    <col min="2" max="2" width="35.625" style="137" customWidth="1"/>
    <col min="3" max="3" width="35.625" style="138" customWidth="1"/>
    <col min="4" max="4" width="35.625" style="139" customWidth="1"/>
    <col min="5" max="6" width="35.625" style="2" customWidth="1"/>
    <col min="7" max="7" width="35.625" style="137" customWidth="1"/>
    <col min="8" max="8" width="15.2416666666667" style="137"/>
    <col min="9" max="10" width="15.625" hidden="1" customWidth="1"/>
    <col min="11" max="11" width="9.625" style="137" hidden="1" customWidth="1"/>
    <col min="12" max="12" width="14.2416666666667" style="137" hidden="1" customWidth="1"/>
    <col min="13" max="13" width="9" style="137" hidden="1" customWidth="1"/>
    <col min="14" max="16384" width="9" style="137"/>
  </cols>
  <sheetData>
    <row r="1" s="134" customFormat="1" ht="35.1" customHeight="1" spans="1:13">
      <c r="A1" s="140" t="s">
        <v>4</v>
      </c>
      <c r="B1" s="140"/>
      <c r="C1" s="4"/>
      <c r="D1" s="140"/>
      <c r="E1" s="140"/>
      <c r="F1" s="140"/>
      <c r="G1" s="140"/>
    </row>
    <row r="2" s="135" customFormat="1" ht="15" customHeight="1" spans="1:13">
      <c r="A2" s="141"/>
      <c r="B2" s="141"/>
      <c r="C2" s="6"/>
      <c r="D2" s="7"/>
      <c r="E2" s="7"/>
      <c r="F2" s="7"/>
      <c r="G2" s="141"/>
      <c r="I2" s="118"/>
      <c r="J2" s="118"/>
    </row>
    <row r="3" ht="15" customHeight="1" spans="1:13">
      <c r="A3" s="136"/>
      <c r="B3" s="136"/>
      <c r="C3" s="142"/>
      <c r="D3" s="143"/>
      <c r="E3" s="144"/>
      <c r="F3" s="144"/>
      <c r="G3" s="136"/>
      <c r="I3" s="145"/>
      <c r="J3" s="145"/>
    </row>
    <row r="4" ht="15" customHeight="1" spans="1:13">
      <c r="A4" s="146"/>
      <c r="B4" s="146"/>
      <c r="C4" s="147"/>
      <c r="D4" s="148"/>
      <c r="E4" s="9"/>
      <c r="F4" s="9"/>
      <c r="G4" s="146" t="s">
        <v>5</v>
      </c>
      <c r="I4" s="119"/>
      <c r="J4" s="119"/>
    </row>
    <row r="5" ht="20.1" customHeight="1" spans="1:13">
      <c r="A5" s="149" t="s">
        <v>6</v>
      </c>
      <c r="B5" s="149" t="s">
        <v>7</v>
      </c>
      <c r="C5" s="10" t="s">
        <v>8</v>
      </c>
      <c r="D5" s="11" t="s">
        <v>9</v>
      </c>
      <c r="E5" s="11" t="s">
        <v>10</v>
      </c>
      <c r="F5" s="11"/>
      <c r="G5" s="149" t="s">
        <v>11</v>
      </c>
      <c r="I5" s="121" t="s">
        <v>8</v>
      </c>
      <c r="J5" s="121"/>
      <c r="K5" s="149" t="s">
        <v>12</v>
      </c>
      <c r="L5" s="149"/>
    </row>
    <row r="6" ht="20.1" customHeight="1" spans="1:13">
      <c r="A6" s="149"/>
      <c r="B6" s="149" t="s">
        <v>13</v>
      </c>
      <c r="C6" s="10" t="s">
        <v>13</v>
      </c>
      <c r="D6" s="11" t="s">
        <v>13</v>
      </c>
      <c r="E6" s="11" t="s">
        <v>13</v>
      </c>
      <c r="F6" s="11"/>
      <c r="G6" s="149" t="s">
        <v>13</v>
      </c>
      <c r="I6" s="121" t="s">
        <v>13</v>
      </c>
      <c r="J6" s="121" t="s">
        <v>14</v>
      </c>
      <c r="K6" s="149" t="s">
        <v>13</v>
      </c>
      <c r="L6" s="149" t="s">
        <v>14</v>
      </c>
    </row>
    <row r="7" s="136" customFormat="1" ht="20.1" customHeight="1" spans="1:13">
      <c r="A7" s="149"/>
      <c r="B7" s="149"/>
      <c r="C7" s="10"/>
      <c r="D7" s="11"/>
      <c r="E7" s="150" t="s">
        <v>15</v>
      </c>
      <c r="F7" s="150" t="s">
        <v>16</v>
      </c>
      <c r="G7" s="149"/>
      <c r="I7" s="121"/>
      <c r="J7" s="121"/>
      <c r="K7" s="149"/>
      <c r="L7" s="149"/>
    </row>
    <row r="8" ht="20.1" customHeight="1" spans="1:13">
      <c r="A8" s="149" t="s">
        <v>17</v>
      </c>
      <c r="B8" s="151">
        <f>B9+B41</f>
        <v>682736</v>
      </c>
      <c r="C8" s="151">
        <f>C9+C41</f>
        <v>317729</v>
      </c>
      <c r="D8" s="151">
        <f>D9+D41</f>
        <v>384325</v>
      </c>
      <c r="E8" s="152">
        <f>SUM(E9,E41)</f>
        <v>-66596</v>
      </c>
      <c r="F8" s="153">
        <f>IF(D8=0,,ROUND(E8/D8*100,1))</f>
        <v>-17.3</v>
      </c>
      <c r="G8" s="154">
        <f>IF(B8=0,,ROUND(C8/B8*100,1))</f>
        <v>46.5</v>
      </c>
      <c r="I8" s="124">
        <f>SUM(I9,I41)</f>
        <v>653960</v>
      </c>
      <c r="J8" s="124">
        <f>SUM(J9,J41)</f>
        <v>548526</v>
      </c>
      <c r="K8" s="124">
        <f>SUM(K9,K41)</f>
        <v>61632</v>
      </c>
      <c r="L8" s="155">
        <f t="shared" ref="L8" si="0">SUM(L9,L41)</f>
        <v>0</v>
      </c>
    </row>
    <row r="9" ht="15" spans="1:13">
      <c r="A9" s="156" t="s">
        <v>18</v>
      </c>
      <c r="B9" s="151">
        <f>B11+B25</f>
        <v>576600</v>
      </c>
      <c r="C9" s="151">
        <f>C11+C25</f>
        <v>308636</v>
      </c>
      <c r="D9" s="151">
        <f>D11+D25</f>
        <v>375104</v>
      </c>
      <c r="E9" s="152">
        <f>SUM(E10)</f>
        <v>-66468</v>
      </c>
      <c r="F9" s="153">
        <f t="shared" ref="F9:F44" si="1">IF(D9=0,,ROUND(E9/D9*100,1))</f>
        <v>-17.7</v>
      </c>
      <c r="G9" s="154">
        <f t="shared" ref="G9:G15" si="2">IF(B9=0,,ROUND(C9/B9*100,1))</f>
        <v>53.5</v>
      </c>
      <c r="I9" s="124">
        <f>SUM(I10)</f>
        <v>572293</v>
      </c>
      <c r="J9" s="124">
        <f>SUM(J10)</f>
        <v>466859</v>
      </c>
      <c r="K9" s="125">
        <f>SUM(K10)</f>
        <v>42209</v>
      </c>
      <c r="L9" s="155">
        <f t="shared" ref="L9" si="3">SUM(L10)</f>
        <v>0</v>
      </c>
      <c r="M9" s="137">
        <f>I9-J9</f>
        <v>105434</v>
      </c>
    </row>
    <row r="10" ht="20" customHeight="1" spans="1:13">
      <c r="A10" s="157" t="s">
        <v>19</v>
      </c>
      <c r="B10" s="151">
        <f>B11+B25</f>
        <v>576600</v>
      </c>
      <c r="C10" s="151">
        <f>C11+C25</f>
        <v>308636</v>
      </c>
      <c r="D10" s="17">
        <v>375104</v>
      </c>
      <c r="E10" s="152">
        <f>SUM(E11,E25)</f>
        <v>-66468</v>
      </c>
      <c r="F10" s="153">
        <f t="shared" si="1"/>
        <v>-17.7</v>
      </c>
      <c r="G10" s="154">
        <f t="shared" si="2"/>
        <v>53.5</v>
      </c>
      <c r="I10" s="124">
        <f>SUM(I11,I25)</f>
        <v>572293</v>
      </c>
      <c r="J10" s="124">
        <f>SUM(J11,J25)</f>
        <v>466859</v>
      </c>
      <c r="K10" s="125">
        <f>SUM(K11,K25)</f>
        <v>42209</v>
      </c>
      <c r="L10" s="155">
        <f>SUM(L11,L25)</f>
        <v>0</v>
      </c>
    </row>
    <row r="11" ht="20.1" customHeight="1" spans="1:13">
      <c r="A11" s="158" t="s">
        <v>20</v>
      </c>
      <c r="B11" s="151">
        <f>SUM(B12:B24)</f>
        <v>211737</v>
      </c>
      <c r="C11" s="151">
        <f>SUM(C12:C24)</f>
        <v>138511</v>
      </c>
      <c r="D11" s="151">
        <f>SUM(D12:D24)</f>
        <v>130336</v>
      </c>
      <c r="E11" s="152">
        <f>SUM(E12:E24)</f>
        <v>8175</v>
      </c>
      <c r="F11" s="153">
        <f t="shared" si="1"/>
        <v>6.3</v>
      </c>
      <c r="G11" s="154">
        <f t="shared" si="2"/>
        <v>65.4</v>
      </c>
      <c r="I11" s="124">
        <f>SUM(I12:I24)</f>
        <v>142454</v>
      </c>
      <c r="J11" s="124">
        <f>SUM(J12:J24)</f>
        <v>38044</v>
      </c>
      <c r="K11" s="124">
        <f>SUM(K12:K24)</f>
        <v>37642</v>
      </c>
      <c r="L11" s="155">
        <f t="shared" ref="L11" si="4">SUM(L12:L24)</f>
        <v>0</v>
      </c>
    </row>
    <row r="12" ht="20.1" customHeight="1" spans="1:13">
      <c r="A12" s="159" t="s">
        <v>21</v>
      </c>
      <c r="B12" s="151">
        <v>139144</v>
      </c>
      <c r="C12" s="151">
        <v>87570</v>
      </c>
      <c r="D12" s="160">
        <v>78268</v>
      </c>
      <c r="E12" s="152">
        <f>C12-D12</f>
        <v>9302</v>
      </c>
      <c r="F12" s="153">
        <f t="shared" si="1"/>
        <v>11.9</v>
      </c>
      <c r="G12" s="154">
        <f t="shared" si="2"/>
        <v>62.9</v>
      </c>
      <c r="I12" s="124">
        <v>97146</v>
      </c>
      <c r="J12" s="124">
        <v>11431</v>
      </c>
      <c r="K12" s="126">
        <v>20815</v>
      </c>
      <c r="L12" s="155"/>
    </row>
    <row r="13" ht="19" customHeight="1" spans="1:13">
      <c r="A13" s="159" t="s">
        <v>22</v>
      </c>
      <c r="B13" s="151">
        <v>19008</v>
      </c>
      <c r="C13" s="151">
        <v>12203</v>
      </c>
      <c r="D13" s="160">
        <v>12497</v>
      </c>
      <c r="E13" s="152">
        <f t="shared" ref="E13:E24" si="5">C13-D13</f>
        <v>-294</v>
      </c>
      <c r="F13" s="153">
        <f t="shared" si="1"/>
        <v>-2.4</v>
      </c>
      <c r="G13" s="154">
        <f t="shared" si="2"/>
        <v>64.2</v>
      </c>
      <c r="I13" s="124">
        <v>10449</v>
      </c>
      <c r="J13" s="124">
        <v>975</v>
      </c>
      <c r="K13" s="126">
        <v>4787</v>
      </c>
      <c r="L13" s="155"/>
    </row>
    <row r="14" ht="20.1" customHeight="1" spans="1:13">
      <c r="A14" s="159" t="s">
        <v>23</v>
      </c>
      <c r="B14" s="151">
        <v>7255</v>
      </c>
      <c r="C14" s="151">
        <v>6056</v>
      </c>
      <c r="D14" s="160">
        <v>6775</v>
      </c>
      <c r="E14" s="152">
        <f t="shared" si="5"/>
        <v>-719</v>
      </c>
      <c r="F14" s="153">
        <f t="shared" si="1"/>
        <v>-10.6</v>
      </c>
      <c r="G14" s="154">
        <f t="shared" si="2"/>
        <v>83.5</v>
      </c>
      <c r="I14" s="124">
        <v>4112</v>
      </c>
      <c r="J14" s="124">
        <v>1141</v>
      </c>
      <c r="K14" s="126">
        <v>1598</v>
      </c>
      <c r="L14" s="155"/>
    </row>
    <row r="15" ht="20.1" customHeight="1" spans="1:13">
      <c r="A15" s="159" t="s">
        <v>24</v>
      </c>
      <c r="B15" s="151">
        <v>3015</v>
      </c>
      <c r="C15" s="151">
        <v>3878</v>
      </c>
      <c r="D15" s="160">
        <v>1996</v>
      </c>
      <c r="E15" s="152">
        <f t="shared" si="5"/>
        <v>1882</v>
      </c>
      <c r="F15" s="153">
        <f t="shared" si="1"/>
        <v>94.3</v>
      </c>
      <c r="G15" s="154">
        <f t="shared" si="2"/>
        <v>128.6</v>
      </c>
      <c r="I15" s="124">
        <v>1466</v>
      </c>
      <c r="J15" s="124">
        <v>4</v>
      </c>
      <c r="K15" s="126">
        <v>5</v>
      </c>
      <c r="L15" s="155"/>
    </row>
    <row r="16" ht="20.1" customHeight="1" spans="1:13">
      <c r="A16" s="159" t="s">
        <v>25</v>
      </c>
      <c r="B16" s="151">
        <v>9500</v>
      </c>
      <c r="C16" s="151">
        <v>6831</v>
      </c>
      <c r="D16" s="160">
        <v>5625</v>
      </c>
      <c r="E16" s="152">
        <f t="shared" si="5"/>
        <v>1206</v>
      </c>
      <c r="F16" s="153">
        <f t="shared" si="1"/>
        <v>21.4</v>
      </c>
      <c r="G16" s="154">
        <f t="shared" ref="G16:G44" si="6">IF(B16=0,,ROUND(C16/B16*100,1))</f>
        <v>71.9</v>
      </c>
      <c r="I16" s="124">
        <v>9188</v>
      </c>
      <c r="J16" s="124">
        <v>9041</v>
      </c>
      <c r="K16" s="161">
        <v>3196</v>
      </c>
      <c r="L16" s="155"/>
    </row>
    <row r="17" ht="20.1" customHeight="1" spans="1:12">
      <c r="A17" s="159" t="s">
        <v>26</v>
      </c>
      <c r="B17" s="151">
        <v>9572</v>
      </c>
      <c r="C17" s="151">
        <v>7385</v>
      </c>
      <c r="D17" s="160">
        <v>7847</v>
      </c>
      <c r="E17" s="152">
        <f t="shared" si="5"/>
        <v>-462</v>
      </c>
      <c r="F17" s="153">
        <f t="shared" si="1"/>
        <v>-5.9</v>
      </c>
      <c r="G17" s="154">
        <f t="shared" si="6"/>
        <v>77.2</v>
      </c>
      <c r="I17" s="124">
        <v>3764</v>
      </c>
      <c r="J17" s="124">
        <v>1515</v>
      </c>
      <c r="K17" s="161">
        <v>1012</v>
      </c>
      <c r="L17" s="155"/>
    </row>
    <row r="18" ht="20.1" customHeight="1" spans="1:12">
      <c r="A18" s="159" t="s">
        <v>27</v>
      </c>
      <c r="B18" s="151">
        <v>5336</v>
      </c>
      <c r="C18" s="151">
        <v>3574</v>
      </c>
      <c r="D18" s="160">
        <v>3326</v>
      </c>
      <c r="E18" s="152">
        <f t="shared" si="5"/>
        <v>248</v>
      </c>
      <c r="F18" s="153">
        <f t="shared" si="1"/>
        <v>7.5</v>
      </c>
      <c r="G18" s="154">
        <f t="shared" si="6"/>
        <v>67</v>
      </c>
      <c r="I18" s="124">
        <v>2949</v>
      </c>
      <c r="J18" s="124">
        <v>2842</v>
      </c>
      <c r="K18" s="161">
        <v>2883</v>
      </c>
      <c r="L18" s="155"/>
    </row>
    <row r="19" ht="20.1" customHeight="1" spans="1:12">
      <c r="A19" s="159" t="s">
        <v>28</v>
      </c>
      <c r="B19" s="151">
        <v>13246</v>
      </c>
      <c r="C19" s="151">
        <v>7575</v>
      </c>
      <c r="D19" s="160">
        <v>9929</v>
      </c>
      <c r="E19" s="152">
        <f t="shared" si="5"/>
        <v>-2354</v>
      </c>
      <c r="F19" s="153">
        <f t="shared" si="1"/>
        <v>-23.7</v>
      </c>
      <c r="G19" s="154">
        <f t="shared" si="6"/>
        <v>57.2</v>
      </c>
      <c r="I19" s="124">
        <v>2615</v>
      </c>
      <c r="J19" s="124">
        <v>2354</v>
      </c>
      <c r="K19" s="161">
        <v>1782</v>
      </c>
      <c r="L19" s="155"/>
    </row>
    <row r="20" ht="20.1" customHeight="1" spans="1:12">
      <c r="A20" s="159" t="s">
        <v>29</v>
      </c>
      <c r="B20" s="151">
        <v>425</v>
      </c>
      <c r="C20" s="151">
        <v>-26</v>
      </c>
      <c r="D20" s="160">
        <v>615</v>
      </c>
      <c r="E20" s="152">
        <f t="shared" si="5"/>
        <v>-641</v>
      </c>
      <c r="F20" s="153">
        <f t="shared" si="1"/>
        <v>-104.2</v>
      </c>
      <c r="G20" s="154">
        <f t="shared" si="6"/>
        <v>-6.1</v>
      </c>
      <c r="I20" s="124">
        <v>2061</v>
      </c>
      <c r="J20" s="124">
        <v>2061</v>
      </c>
      <c r="K20" s="161">
        <v>51</v>
      </c>
      <c r="L20" s="155"/>
    </row>
    <row r="21" ht="20.1" customHeight="1" spans="1:12">
      <c r="A21" s="162" t="s">
        <v>30</v>
      </c>
      <c r="B21" s="151">
        <v>1420</v>
      </c>
      <c r="C21" s="151">
        <v>438</v>
      </c>
      <c r="D21" s="160">
        <v>427</v>
      </c>
      <c r="E21" s="152">
        <f t="shared" si="5"/>
        <v>11</v>
      </c>
      <c r="F21" s="153">
        <f t="shared" si="1"/>
        <v>2.6</v>
      </c>
      <c r="G21" s="154">
        <f t="shared" si="6"/>
        <v>30.8</v>
      </c>
      <c r="I21" s="124">
        <v>50</v>
      </c>
      <c r="J21" s="124">
        <v>50</v>
      </c>
      <c r="K21" s="161">
        <v>0</v>
      </c>
      <c r="L21" s="155"/>
    </row>
    <row r="22" ht="20.1" customHeight="1" spans="1:12">
      <c r="A22" s="159" t="s">
        <v>31</v>
      </c>
      <c r="B22" s="151">
        <v>2826</v>
      </c>
      <c r="C22" s="151">
        <v>2304</v>
      </c>
      <c r="D22" s="160">
        <v>2271</v>
      </c>
      <c r="E22" s="152">
        <f t="shared" si="5"/>
        <v>33</v>
      </c>
      <c r="F22" s="153">
        <f t="shared" si="1"/>
        <v>1.5</v>
      </c>
      <c r="G22" s="154">
        <f t="shared" si="6"/>
        <v>81.5</v>
      </c>
      <c r="I22" s="124">
        <v>8379</v>
      </c>
      <c r="J22" s="124">
        <v>6355</v>
      </c>
      <c r="K22" s="163">
        <v>1489</v>
      </c>
      <c r="L22" s="155"/>
    </row>
    <row r="23" ht="20.1" customHeight="1" spans="1:12">
      <c r="A23" s="159" t="s">
        <v>32</v>
      </c>
      <c r="B23" s="151">
        <v>990</v>
      </c>
      <c r="C23" s="151">
        <v>723</v>
      </c>
      <c r="D23" s="160">
        <v>717</v>
      </c>
      <c r="E23" s="152">
        <f t="shared" si="5"/>
        <v>6</v>
      </c>
      <c r="F23" s="153">
        <f t="shared" si="1"/>
        <v>0.8</v>
      </c>
      <c r="G23" s="154">
        <f t="shared" si="6"/>
        <v>73</v>
      </c>
      <c r="I23" s="124">
        <v>269</v>
      </c>
      <c r="J23" s="124">
        <v>269</v>
      </c>
      <c r="K23" s="163">
        <v>24</v>
      </c>
      <c r="L23" s="155"/>
    </row>
    <row r="24" ht="20.1" customHeight="1" spans="1:12">
      <c r="A24" s="159" t="s">
        <v>33</v>
      </c>
      <c r="B24" s="151"/>
      <c r="C24" s="151"/>
      <c r="D24" s="160">
        <v>43</v>
      </c>
      <c r="E24" s="152">
        <f t="shared" si="5"/>
        <v>-43</v>
      </c>
      <c r="F24" s="153">
        <f t="shared" si="1"/>
        <v>-100</v>
      </c>
      <c r="G24" s="154">
        <f t="shared" si="6"/>
        <v>0</v>
      </c>
      <c r="I24" s="124">
        <v>6</v>
      </c>
      <c r="J24" s="124">
        <v>6</v>
      </c>
      <c r="K24" s="155"/>
      <c r="L24" s="155"/>
    </row>
    <row r="25" ht="24" customHeight="1" spans="1:12">
      <c r="A25" s="158" t="s">
        <v>34</v>
      </c>
      <c r="B25" s="151">
        <f>B26+B30+B31+B34+B36+B37</f>
        <v>364863</v>
      </c>
      <c r="C25" s="151">
        <f>C26+C30+C31+C34+C36+C37</f>
        <v>170125</v>
      </c>
      <c r="D25" s="151">
        <f>D26+D30+D31+D34+D36+D37</f>
        <v>244768</v>
      </c>
      <c r="E25" s="151">
        <f>SUM(E26,E30,E31,E33:E37)</f>
        <v>-74643</v>
      </c>
      <c r="F25" s="153">
        <f t="shared" si="1"/>
        <v>-30.5</v>
      </c>
      <c r="G25" s="154">
        <f t="shared" si="6"/>
        <v>46.6</v>
      </c>
      <c r="I25" s="124">
        <f>SUM(I26,I30,I31,I33:I37)</f>
        <v>429839</v>
      </c>
      <c r="J25" s="124">
        <f>SUM(J26,J30,J31,J33:J37)</f>
        <v>428815</v>
      </c>
      <c r="K25" s="124">
        <f>SUM(K26,K30,K31,K33:K37)</f>
        <v>4567</v>
      </c>
      <c r="L25" s="155">
        <f t="shared" ref="L25" si="7">SUM(L26,L30,L31,L33:L37)</f>
        <v>0</v>
      </c>
    </row>
    <row r="26" ht="20.1" customHeight="1" spans="1:12">
      <c r="A26" s="159" t="s">
        <v>35</v>
      </c>
      <c r="B26" s="151">
        <v>12000</v>
      </c>
      <c r="C26" s="151">
        <v>8427</v>
      </c>
      <c r="D26" s="160">
        <v>6154</v>
      </c>
      <c r="E26" s="152">
        <f>C26-D26</f>
        <v>2273</v>
      </c>
      <c r="F26" s="153">
        <f t="shared" si="1"/>
        <v>36.9</v>
      </c>
      <c r="G26" s="154">
        <f t="shared" si="6"/>
        <v>70.2</v>
      </c>
      <c r="I26" s="124">
        <v>10804</v>
      </c>
      <c r="J26" s="124">
        <v>10707</v>
      </c>
      <c r="K26" s="126">
        <v>2306</v>
      </c>
      <c r="L26" s="155"/>
    </row>
    <row r="27" s="1" customFormat="1" ht="20.1" customHeight="1" spans="1:12">
      <c r="A27" s="164" t="s">
        <v>36</v>
      </c>
      <c r="B27" s="151">
        <v>7200</v>
      </c>
      <c r="C27" s="151">
        <v>4040</v>
      </c>
      <c r="D27" s="160">
        <v>3648</v>
      </c>
      <c r="E27" s="152">
        <f t="shared" ref="E27:E37" si="8">C27-D27</f>
        <v>392</v>
      </c>
      <c r="F27" s="165">
        <f t="shared" si="1"/>
        <v>10.7</v>
      </c>
      <c r="G27" s="165">
        <f t="shared" si="6"/>
        <v>56.1</v>
      </c>
      <c r="I27" s="129">
        <v>6405</v>
      </c>
      <c r="J27" s="129">
        <v>6348</v>
      </c>
      <c r="K27" s="130">
        <v>1364</v>
      </c>
      <c r="L27" s="16"/>
    </row>
    <row r="28" s="1" customFormat="1" ht="20.1" customHeight="1" spans="1:12">
      <c r="A28" s="164" t="s">
        <v>37</v>
      </c>
      <c r="B28" s="151">
        <v>4740</v>
      </c>
      <c r="C28" s="151">
        <v>2695</v>
      </c>
      <c r="D28" s="160">
        <v>2431</v>
      </c>
      <c r="E28" s="152">
        <f t="shared" si="8"/>
        <v>264</v>
      </c>
      <c r="F28" s="165">
        <f t="shared" si="1"/>
        <v>10.9</v>
      </c>
      <c r="G28" s="165">
        <f t="shared" si="6"/>
        <v>56.9</v>
      </c>
      <c r="I28" s="129">
        <v>4277</v>
      </c>
      <c r="J28" s="129">
        <v>4233</v>
      </c>
      <c r="K28" s="130">
        <v>909</v>
      </c>
      <c r="L28" s="16"/>
    </row>
    <row r="29" s="1" customFormat="1" ht="20.1" customHeight="1" spans="1:12">
      <c r="A29" s="164" t="s">
        <v>38</v>
      </c>
      <c r="B29" s="151">
        <v>60</v>
      </c>
      <c r="C29" s="151">
        <v>44</v>
      </c>
      <c r="D29" s="160">
        <v>41</v>
      </c>
      <c r="E29" s="152">
        <f t="shared" si="8"/>
        <v>3</v>
      </c>
      <c r="F29" s="165">
        <f t="shared" si="1"/>
        <v>7.3</v>
      </c>
      <c r="G29" s="165">
        <f t="shared" si="6"/>
        <v>73.3</v>
      </c>
      <c r="I29" s="129">
        <v>9</v>
      </c>
      <c r="J29" s="129">
        <v>12</v>
      </c>
      <c r="K29" s="130">
        <v>19</v>
      </c>
      <c r="L29" s="16"/>
    </row>
    <row r="30" ht="17" customHeight="1" spans="1:12">
      <c r="A30" s="159" t="s">
        <v>39</v>
      </c>
      <c r="B30" s="151">
        <v>4787</v>
      </c>
      <c r="C30" s="151">
        <v>11798</v>
      </c>
      <c r="D30" s="160">
        <v>2854</v>
      </c>
      <c r="E30" s="152">
        <f t="shared" si="8"/>
        <v>8944</v>
      </c>
      <c r="F30" s="153">
        <f t="shared" si="1"/>
        <v>313.4</v>
      </c>
      <c r="G30" s="154">
        <f t="shared" si="6"/>
        <v>246.5</v>
      </c>
      <c r="I30" s="124">
        <v>18881</v>
      </c>
      <c r="J30" s="124">
        <v>18881</v>
      </c>
      <c r="K30" s="127">
        <v>417</v>
      </c>
      <c r="L30" s="155"/>
    </row>
    <row r="31" ht="20.1" customHeight="1" spans="1:12">
      <c r="A31" s="159" t="s">
        <v>40</v>
      </c>
      <c r="B31" s="151">
        <v>22796</v>
      </c>
      <c r="C31" s="151">
        <v>8782</v>
      </c>
      <c r="D31" s="160">
        <v>7117</v>
      </c>
      <c r="E31" s="152">
        <f t="shared" si="8"/>
        <v>1665</v>
      </c>
      <c r="F31" s="153">
        <f t="shared" si="1"/>
        <v>23.4</v>
      </c>
      <c r="G31" s="154">
        <f t="shared" si="6"/>
        <v>38.5</v>
      </c>
      <c r="I31" s="124">
        <v>5951</v>
      </c>
      <c r="J31" s="124">
        <v>5951</v>
      </c>
      <c r="K31" s="127">
        <v>122</v>
      </c>
      <c r="L31" s="155"/>
    </row>
    <row r="32" ht="20.1" customHeight="1" spans="1:12">
      <c r="A32" s="159" t="s">
        <v>41</v>
      </c>
      <c r="B32" s="151"/>
      <c r="C32" s="151"/>
      <c r="D32" s="160"/>
      <c r="E32" s="152">
        <f t="shared" si="8"/>
        <v>0</v>
      </c>
      <c r="F32" s="153">
        <f t="shared" si="1"/>
        <v>0</v>
      </c>
      <c r="G32" s="154"/>
      <c r="I32" s="124"/>
      <c r="J32" s="124"/>
      <c r="K32" s="155"/>
      <c r="L32" s="155"/>
    </row>
    <row r="33" ht="20.1" customHeight="1" spans="1:12">
      <c r="A33" s="159" t="s">
        <v>42</v>
      </c>
      <c r="B33" s="151"/>
      <c r="C33" s="151"/>
      <c r="D33" s="160"/>
      <c r="E33" s="152">
        <f t="shared" si="8"/>
        <v>0</v>
      </c>
      <c r="F33" s="153">
        <f t="shared" si="1"/>
        <v>0</v>
      </c>
      <c r="G33" s="154">
        <f t="shared" si="6"/>
        <v>0</v>
      </c>
      <c r="I33" s="124">
        <v>320510</v>
      </c>
      <c r="J33" s="124">
        <v>320510</v>
      </c>
      <c r="K33" s="155"/>
      <c r="L33" s="155"/>
    </row>
    <row r="34" ht="20.1" customHeight="1" spans="1:12">
      <c r="A34" s="159" t="s">
        <v>43</v>
      </c>
      <c r="B34" s="151">
        <v>322702</v>
      </c>
      <c r="C34" s="151">
        <v>140898</v>
      </c>
      <c r="D34" s="160">
        <v>227284</v>
      </c>
      <c r="E34" s="152">
        <f t="shared" si="8"/>
        <v>-86386</v>
      </c>
      <c r="F34" s="153">
        <f t="shared" si="1"/>
        <v>-38</v>
      </c>
      <c r="G34" s="154">
        <f t="shared" si="6"/>
        <v>43.7</v>
      </c>
      <c r="I34" s="124">
        <v>71925</v>
      </c>
      <c r="J34" s="124">
        <v>70998</v>
      </c>
      <c r="K34" s="127">
        <v>1535</v>
      </c>
      <c r="L34" s="155"/>
    </row>
    <row r="35" ht="20.1" customHeight="1" spans="1:12">
      <c r="A35" s="159" t="s">
        <v>44</v>
      </c>
      <c r="B35" s="151"/>
      <c r="C35" s="151"/>
      <c r="D35" s="160"/>
      <c r="E35" s="152">
        <f t="shared" si="8"/>
        <v>0</v>
      </c>
      <c r="F35" s="153">
        <f t="shared" si="1"/>
        <v>0</v>
      </c>
      <c r="G35" s="154">
        <f t="shared" si="6"/>
        <v>0</v>
      </c>
      <c r="I35" s="124">
        <v>0</v>
      </c>
      <c r="J35" s="124"/>
      <c r="K35" s="155"/>
      <c r="L35" s="155"/>
    </row>
    <row r="36" ht="20.1" customHeight="1" spans="1:12">
      <c r="A36" s="159" t="s">
        <v>45</v>
      </c>
      <c r="B36" s="151">
        <v>100</v>
      </c>
      <c r="C36" s="151"/>
      <c r="D36" s="160"/>
      <c r="E36" s="152">
        <f t="shared" si="8"/>
        <v>0</v>
      </c>
      <c r="F36" s="153">
        <f t="shared" si="1"/>
        <v>0</v>
      </c>
      <c r="G36" s="154">
        <f t="shared" si="6"/>
        <v>0</v>
      </c>
      <c r="I36" s="124">
        <v>1768</v>
      </c>
      <c r="J36" s="124">
        <v>1768</v>
      </c>
      <c r="K36" s="126">
        <v>157</v>
      </c>
      <c r="L36" s="155"/>
    </row>
    <row r="37" ht="20.1" customHeight="1" spans="1:12">
      <c r="A37" s="159" t="s">
        <v>46</v>
      </c>
      <c r="B37" s="151">
        <v>2478</v>
      </c>
      <c r="C37" s="151">
        <v>220</v>
      </c>
      <c r="D37" s="160">
        <v>1359</v>
      </c>
      <c r="E37" s="152">
        <f t="shared" si="8"/>
        <v>-1139</v>
      </c>
      <c r="F37" s="153">
        <f t="shared" si="1"/>
        <v>-83.8</v>
      </c>
      <c r="G37" s="154">
        <f t="shared" si="6"/>
        <v>8.9</v>
      </c>
      <c r="I37" s="124">
        <v>0</v>
      </c>
      <c r="J37" s="124"/>
      <c r="K37" s="126">
        <v>30</v>
      </c>
      <c r="L37" s="155"/>
    </row>
    <row r="38" ht="20.1" customHeight="1" spans="1:12">
      <c r="A38" s="157" t="s">
        <v>47</v>
      </c>
      <c r="B38" s="151">
        <f>B39+B40</f>
        <v>576600</v>
      </c>
      <c r="C38" s="151">
        <f>C39+C40</f>
        <v>308636</v>
      </c>
      <c r="D38" s="16">
        <v>375104</v>
      </c>
      <c r="E38" s="152">
        <f>SUM(E39:E40)</f>
        <v>-66468</v>
      </c>
      <c r="F38" s="153">
        <f t="shared" si="1"/>
        <v>-17.7</v>
      </c>
      <c r="G38" s="154">
        <f t="shared" si="6"/>
        <v>53.5</v>
      </c>
      <c r="I38" s="124">
        <f>SUM(I39:I40)</f>
        <v>572293</v>
      </c>
      <c r="J38" s="124">
        <f>SUM(J39:J40)</f>
        <v>466859</v>
      </c>
      <c r="K38" s="125">
        <f>SUM(K39:K40)</f>
        <v>42209</v>
      </c>
      <c r="L38" s="155">
        <f t="shared" ref="L38" si="9">SUM(L39:L40)</f>
        <v>0</v>
      </c>
    </row>
    <row r="39" ht="20.1" customHeight="1" spans="1:12">
      <c r="A39" s="158" t="s">
        <v>48</v>
      </c>
      <c r="B39" s="151">
        <v>223737</v>
      </c>
      <c r="C39" s="151">
        <v>154087</v>
      </c>
      <c r="D39" s="16">
        <v>146028</v>
      </c>
      <c r="E39" s="152">
        <f t="shared" ref="E39:E44" si="10">C39-D39</f>
        <v>8059</v>
      </c>
      <c r="F39" s="153">
        <f t="shared" si="1"/>
        <v>5.5</v>
      </c>
      <c r="G39" s="154">
        <f t="shared" si="6"/>
        <v>68.9</v>
      </c>
      <c r="I39" s="124">
        <f>I11+I27+I28+I29+I32</f>
        <v>153145</v>
      </c>
      <c r="J39" s="124">
        <f>J11+J27+J28+J29+J32</f>
        <v>48637</v>
      </c>
      <c r="K39" s="125">
        <f>K11+K27+K28+K29+K32</f>
        <v>39934</v>
      </c>
      <c r="L39" s="155">
        <f t="shared" ref="L39" si="11">L11+L27+L28+L29+L32</f>
        <v>0</v>
      </c>
    </row>
    <row r="40" ht="20" customHeight="1" spans="1:12">
      <c r="A40" s="158" t="s">
        <v>49</v>
      </c>
      <c r="B40" s="151">
        <v>352863</v>
      </c>
      <c r="C40" s="151">
        <v>154549</v>
      </c>
      <c r="D40" s="16">
        <v>229076</v>
      </c>
      <c r="E40" s="152">
        <f t="shared" si="10"/>
        <v>-74527</v>
      </c>
      <c r="F40" s="153">
        <f t="shared" si="1"/>
        <v>-32.5</v>
      </c>
      <c r="G40" s="154">
        <f t="shared" si="6"/>
        <v>43.8</v>
      </c>
      <c r="I40" s="124">
        <f>I25-I27-I28-I29-I32</f>
        <v>419148</v>
      </c>
      <c r="J40" s="124">
        <f>J25-J27-J28-J29-J32</f>
        <v>418222</v>
      </c>
      <c r="K40" s="125">
        <f>K25-K27-K28-K29-K32</f>
        <v>2275</v>
      </c>
      <c r="L40" s="155">
        <f t="shared" ref="L40" si="12">L25-L27-L28-L29-L32</f>
        <v>0</v>
      </c>
    </row>
    <row r="41" ht="20.1" customHeight="1" spans="1:12">
      <c r="A41" s="156" t="s">
        <v>50</v>
      </c>
      <c r="B41" s="151">
        <v>106136</v>
      </c>
      <c r="C41" s="151">
        <v>9093</v>
      </c>
      <c r="D41" s="17">
        <v>9221</v>
      </c>
      <c r="E41" s="152">
        <f t="shared" si="10"/>
        <v>-128</v>
      </c>
      <c r="F41" s="153">
        <f t="shared" si="1"/>
        <v>-1.4</v>
      </c>
      <c r="G41" s="154">
        <f t="shared" si="6"/>
        <v>8.6</v>
      </c>
      <c r="I41" s="124">
        <v>81667</v>
      </c>
      <c r="J41" s="124">
        <v>81667</v>
      </c>
      <c r="K41" s="127">
        <v>19423</v>
      </c>
      <c r="L41" s="155"/>
    </row>
    <row r="42" ht="20.1" customHeight="1" spans="1:12">
      <c r="A42" s="159" t="s">
        <v>51</v>
      </c>
      <c r="B42" s="151">
        <v>91770</v>
      </c>
      <c r="C42" s="151">
        <v>6817</v>
      </c>
      <c r="D42" s="17">
        <v>8862</v>
      </c>
      <c r="E42" s="152">
        <f t="shared" si="10"/>
        <v>-2045</v>
      </c>
      <c r="F42" s="153">
        <f t="shared" si="1"/>
        <v>-23.1</v>
      </c>
      <c r="G42" s="154">
        <f t="shared" si="6"/>
        <v>7.4</v>
      </c>
      <c r="I42" s="124">
        <v>72947</v>
      </c>
      <c r="J42" s="124">
        <v>72947</v>
      </c>
      <c r="K42" s="126">
        <v>19186</v>
      </c>
      <c r="L42" s="155"/>
    </row>
    <row r="43" ht="20.1" customHeight="1" spans="1:12">
      <c r="A43" s="159" t="s">
        <v>52</v>
      </c>
      <c r="B43" s="151">
        <v>2000</v>
      </c>
      <c r="C43" s="151">
        <v>1958</v>
      </c>
      <c r="D43" s="17">
        <v>359</v>
      </c>
      <c r="E43" s="152">
        <f t="shared" si="10"/>
        <v>1599</v>
      </c>
      <c r="F43" s="153">
        <f t="shared" si="1"/>
        <v>445.4</v>
      </c>
      <c r="G43" s="154">
        <f t="shared" si="6"/>
        <v>97.9</v>
      </c>
      <c r="I43" s="124">
        <v>7292</v>
      </c>
      <c r="J43" s="124">
        <v>7292</v>
      </c>
      <c r="K43" s="155"/>
      <c r="L43" s="155"/>
    </row>
    <row r="44" ht="20.1" customHeight="1" spans="1:12">
      <c r="A44" s="159" t="s">
        <v>53</v>
      </c>
      <c r="B44" s="151">
        <v>1200</v>
      </c>
      <c r="C44" s="151">
        <v>140</v>
      </c>
      <c r="D44" s="17"/>
      <c r="E44" s="152">
        <f t="shared" si="10"/>
        <v>140</v>
      </c>
      <c r="F44" s="153">
        <f t="shared" si="1"/>
        <v>0</v>
      </c>
      <c r="G44" s="154">
        <f t="shared" si="6"/>
        <v>11.7</v>
      </c>
      <c r="I44" s="124">
        <v>1428</v>
      </c>
      <c r="J44" s="124">
        <v>1428</v>
      </c>
      <c r="K44" s="155"/>
      <c r="L44" s="155"/>
    </row>
    <row r="46" ht="13.5" spans="1:12">
      <c r="C46" s="1">
        <f>C11+C27+C28+C29+C32</f>
        <v>145290</v>
      </c>
      <c r="D46" s="137">
        <f>D11+D27+D28+D29+D32</f>
        <v>136456</v>
      </c>
    </row>
    <row r="47" ht="13.5" spans="1:12">
      <c r="C47" s="1">
        <f>C25-C27-C28-C29-C32</f>
        <v>163346</v>
      </c>
      <c r="D47" s="137">
        <f>D25-D27-D28-D29-D32</f>
        <v>238648</v>
      </c>
    </row>
    <row r="48" s="137" customFormat="1" ht="29" customHeight="1" spans="1:12">
      <c r="C48" s="138"/>
      <c r="D48" s="139"/>
      <c r="E48" s="2"/>
      <c r="F48" s="2"/>
      <c r="I48"/>
      <c r="J48"/>
    </row>
    <row r="49" s="137" customFormat="1" ht="13.5" hidden="1" spans="1:10">
      <c r="A49" s="166"/>
      <c r="B49" s="167"/>
      <c r="C49" s="168" t="s">
        <v>54</v>
      </c>
      <c r="D49" s="158" t="s">
        <v>54</v>
      </c>
      <c r="E49" s="2"/>
      <c r="F49" s="2"/>
      <c r="I49"/>
      <c r="J49"/>
    </row>
    <row r="50" s="137" customFormat="1" hidden="1" spans="1:10">
      <c r="A50" s="169"/>
      <c r="B50" s="158" t="s">
        <v>48</v>
      </c>
      <c r="C50" s="170">
        <v>16139</v>
      </c>
      <c r="D50" s="171">
        <v>44918</v>
      </c>
      <c r="E50" s="2"/>
      <c r="F50" s="2"/>
      <c r="I50"/>
      <c r="J50"/>
    </row>
    <row r="51" s="137" customFormat="1" hidden="1" spans="1:10">
      <c r="A51" s="169"/>
      <c r="B51" s="158" t="s">
        <v>49</v>
      </c>
      <c r="C51" s="170">
        <v>637</v>
      </c>
      <c r="D51" s="171">
        <v>1169</v>
      </c>
      <c r="E51" s="2"/>
      <c r="F51" s="2"/>
      <c r="I51"/>
      <c r="J51"/>
    </row>
    <row r="52" s="137" customFormat="1" hidden="1" spans="1:10">
      <c r="A52" s="169"/>
      <c r="B52" s="158" t="s">
        <v>55</v>
      </c>
      <c r="C52" s="170">
        <f>C51+C50</f>
        <v>16776</v>
      </c>
      <c r="D52" s="172">
        <f>SUM(D50:D51)</f>
        <v>46087</v>
      </c>
      <c r="E52" s="2"/>
      <c r="F52" s="2"/>
      <c r="I52"/>
      <c r="J52"/>
    </row>
    <row r="53" s="137" customFormat="1" spans="1:10">
      <c r="C53" s="138"/>
      <c r="D53" s="139"/>
      <c r="E53" s="2"/>
      <c r="F53" s="2"/>
      <c r="I53"/>
      <c r="J53"/>
    </row>
  </sheetData>
  <mergeCells count="14">
    <mergeCell ref="A1:G1"/>
    <mergeCell ref="E5:F5"/>
    <mergeCell ref="I5:J5"/>
    <mergeCell ref="K5:L5"/>
    <mergeCell ref="E6:F6"/>
    <mergeCell ref="A5:A7"/>
    <mergeCell ref="B6:B7"/>
    <mergeCell ref="C6:C7"/>
    <mergeCell ref="D6:D7"/>
    <mergeCell ref="G6:G7"/>
    <mergeCell ref="I6:I7"/>
    <mergeCell ref="J6:J7"/>
    <mergeCell ref="K6:K7"/>
    <mergeCell ref="L6:L7"/>
  </mergeCells>
  <printOptions horizontalCentered="1"/>
  <pageMargins left="0.708661417322835" right="0.708661417322835" top="0.748031496062992" bottom="0.748031496062992" header="0.31496062992126" footer="0.31496062992126"/>
  <pageSetup paperSize="12" scale="64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8"/>
  <sheetViews>
    <sheetView showZeros="0" zoomScale="85" zoomScaleNormal="85" workbookViewId="0">
      <pane xSplit="1" topLeftCell="B1" activePane="topRight" state="frozen"/>
      <selection/>
      <selection pane="topRight" activeCell="A43" sqref="A43"/>
    </sheetView>
  </sheetViews>
  <sheetFormatPr defaultColWidth="9" defaultRowHeight="13.5"/>
  <cols>
    <col min="1" max="1" width="46.0083333333333" style="1" customWidth="1"/>
    <col min="2" max="5" width="18.625" style="1" customWidth="1"/>
    <col min="6" max="6" width="18.625" style="2" customWidth="1"/>
    <col min="7" max="13" width="18.625" style="1" customWidth="1"/>
    <col min="14" max="14" width="9" style="1"/>
    <col min="15" max="16" width="12.625" hidden="1" customWidth="1"/>
    <col min="17" max="17" width="9.625" style="1" hidden="1" customWidth="1"/>
    <col min="18" max="18" width="9" style="1" hidden="1" customWidth="1"/>
    <col min="19" max="16384" width="9" style="1"/>
  </cols>
  <sheetData>
    <row r="1" s="116" customFormat="1" ht="35.1" customHeight="1" spans="1:18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5" customHeight="1" spans="1:18">
      <c r="A2" s="6"/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O2" s="118"/>
      <c r="P2" s="118"/>
    </row>
    <row r="3" ht="15" customHeight="1"/>
    <row r="4" ht="15" customHeight="1" spans="1:18">
      <c r="A4" s="8"/>
      <c r="B4" s="8"/>
      <c r="C4" s="8"/>
      <c r="D4" s="8"/>
      <c r="E4" s="8"/>
      <c r="F4" s="9"/>
      <c r="G4" s="8"/>
      <c r="H4" s="8"/>
      <c r="I4" s="8"/>
      <c r="J4" s="8"/>
      <c r="K4" s="8"/>
      <c r="L4" s="8" t="s">
        <v>5</v>
      </c>
      <c r="M4" s="8"/>
      <c r="O4" s="119"/>
      <c r="P4" s="119"/>
    </row>
    <row r="5" ht="20.1" customHeight="1" spans="1:18">
      <c r="A5" s="10" t="s">
        <v>6</v>
      </c>
      <c r="B5" s="10" t="s">
        <v>57</v>
      </c>
      <c r="C5" s="10"/>
      <c r="D5" s="10"/>
      <c r="E5" s="10"/>
      <c r="F5" s="11"/>
      <c r="G5" s="10"/>
      <c r="H5" s="10" t="s">
        <v>8</v>
      </c>
      <c r="I5" s="10" t="s">
        <v>58</v>
      </c>
      <c r="J5" s="10" t="s">
        <v>10</v>
      </c>
      <c r="K5" s="10"/>
      <c r="L5" s="120" t="s">
        <v>59</v>
      </c>
      <c r="M5" s="120" t="s">
        <v>11</v>
      </c>
      <c r="O5" s="121" t="s">
        <v>8</v>
      </c>
      <c r="P5" s="121"/>
      <c r="Q5" s="10" t="s">
        <v>60</v>
      </c>
      <c r="R5" s="10"/>
    </row>
    <row r="6" ht="20.1" customHeight="1" spans="1:18">
      <c r="A6" s="10"/>
      <c r="B6" s="10" t="s">
        <v>55</v>
      </c>
      <c r="C6" s="12" t="s">
        <v>7</v>
      </c>
      <c r="D6" s="10" t="s">
        <v>61</v>
      </c>
      <c r="E6" s="10" t="s">
        <v>62</v>
      </c>
      <c r="F6" s="11" t="s">
        <v>63</v>
      </c>
      <c r="G6" s="10" t="s">
        <v>64</v>
      </c>
      <c r="H6" s="10" t="s">
        <v>13</v>
      </c>
      <c r="I6" s="10" t="s">
        <v>13</v>
      </c>
      <c r="J6" s="10" t="s">
        <v>13</v>
      </c>
      <c r="K6" s="10"/>
      <c r="L6" s="120"/>
      <c r="M6" s="120"/>
      <c r="O6" s="121" t="s">
        <v>13</v>
      </c>
      <c r="P6" s="121" t="s">
        <v>14</v>
      </c>
      <c r="Q6" s="10" t="s">
        <v>13</v>
      </c>
      <c r="R6" s="10" t="s">
        <v>14</v>
      </c>
    </row>
    <row r="7" s="117" customFormat="1" ht="20.1" customHeight="1" spans="1:18">
      <c r="A7" s="10"/>
      <c r="B7" s="10"/>
      <c r="C7" s="10" t="s">
        <v>13</v>
      </c>
      <c r="D7" s="10"/>
      <c r="E7" s="10"/>
      <c r="F7" s="11"/>
      <c r="G7" s="10"/>
      <c r="H7" s="10"/>
      <c r="I7" s="10"/>
      <c r="J7" s="122" t="s">
        <v>15</v>
      </c>
      <c r="K7" s="122" t="s">
        <v>16</v>
      </c>
      <c r="L7" s="120"/>
      <c r="M7" s="120"/>
      <c r="O7" s="121"/>
      <c r="P7" s="121"/>
      <c r="Q7" s="10"/>
      <c r="R7" s="10"/>
    </row>
    <row r="8" ht="20.1" customHeight="1" spans="1:18">
      <c r="A8" s="15" t="s">
        <v>17</v>
      </c>
      <c r="B8" s="16">
        <f t="shared" ref="B8:J8" si="0">SUM(B35,B9)</f>
        <v>1150178.21</v>
      </c>
      <c r="C8" s="16">
        <f t="shared" si="0"/>
        <v>794597.2</v>
      </c>
      <c r="D8" s="16">
        <f t="shared" si="0"/>
        <v>230481</v>
      </c>
      <c r="E8" s="16">
        <f t="shared" si="0"/>
        <v>125100.01</v>
      </c>
      <c r="F8" s="16">
        <f t="shared" si="0"/>
        <v>0</v>
      </c>
      <c r="G8" s="16">
        <f t="shared" si="0"/>
        <v>0</v>
      </c>
      <c r="H8" s="16">
        <f>H9+H35</f>
        <v>606065</v>
      </c>
      <c r="I8" s="16">
        <f>SUM(I35,I9)</f>
        <v>483064</v>
      </c>
      <c r="J8" s="16">
        <f t="shared" si="0"/>
        <v>123001</v>
      </c>
      <c r="K8" s="123">
        <f t="shared" ref="K8:K11" si="1">IF(H8*I8=0,,ROUND(J8/I8*100,1))</f>
        <v>25.5</v>
      </c>
      <c r="L8" s="123">
        <f>IF(B8=0,,ROUND(H8/B8*100,1))</f>
        <v>52.7</v>
      </c>
      <c r="M8" s="123">
        <f>IF(C8=0,,ROUND(H8/C8*100,1))</f>
        <v>76.3</v>
      </c>
      <c r="O8" s="124">
        <f>SUM(O35,O9)</f>
        <v>739892</v>
      </c>
      <c r="P8" s="124">
        <f>SUM(P35,P9)</f>
        <v>615100</v>
      </c>
      <c r="Q8" s="125">
        <f t="shared" ref="Q8" si="2">SUM(Q35,Q9)</f>
        <v>108551</v>
      </c>
      <c r="R8" s="16">
        <f t="shared" ref="R8" si="3">SUM(R35,R9)</f>
        <v>0</v>
      </c>
    </row>
    <row r="9" ht="20.1" customHeight="1" spans="1:18">
      <c r="A9" s="18" t="s">
        <v>65</v>
      </c>
      <c r="B9" s="16">
        <f>SUM(C9,G9,F9,E9,D9)</f>
        <v>1045342.21</v>
      </c>
      <c r="C9" s="16">
        <f>SUM(C10:C34)</f>
        <v>689761.2</v>
      </c>
      <c r="D9" s="16">
        <f t="shared" ref="C9:J9" si="4">SUM(D10:D34)</f>
        <v>230481</v>
      </c>
      <c r="E9" s="16">
        <f t="shared" si="4"/>
        <v>125100.01</v>
      </c>
      <c r="F9" s="16">
        <f t="shared" si="4"/>
        <v>0</v>
      </c>
      <c r="G9" s="16">
        <f t="shared" si="4"/>
        <v>0</v>
      </c>
      <c r="H9" s="16">
        <f t="shared" si="4"/>
        <v>503985</v>
      </c>
      <c r="I9" s="16">
        <f t="shared" si="4"/>
        <v>425730</v>
      </c>
      <c r="J9" s="16">
        <f t="shared" si="4"/>
        <v>78255</v>
      </c>
      <c r="K9" s="123">
        <f t="shared" si="1"/>
        <v>18.4</v>
      </c>
      <c r="L9" s="123">
        <f>IF(B9=0,,ROUND(H9/B9*100,1))</f>
        <v>48.2</v>
      </c>
      <c r="M9" s="123">
        <f>IF(C9=0,,ROUND(H9/C9*100,1))</f>
        <v>73.1</v>
      </c>
      <c r="O9" s="124">
        <f>SUM(O10:O34)</f>
        <v>597572</v>
      </c>
      <c r="P9" s="124">
        <f>SUM(P10:P34)</f>
        <v>487666</v>
      </c>
      <c r="Q9" s="125">
        <f>SUM(Q10:Q34)</f>
        <v>63920</v>
      </c>
      <c r="R9" s="16">
        <f>SUM(R10:R34)</f>
        <v>0</v>
      </c>
    </row>
    <row r="10" ht="20.1" customHeight="1" spans="1:18">
      <c r="A10" s="21" t="s">
        <v>66</v>
      </c>
      <c r="B10" s="16">
        <f>SUM(C10,G10,F10,E10,D10)</f>
        <v>102218.46</v>
      </c>
      <c r="C10" s="16">
        <v>90423.14</v>
      </c>
      <c r="D10" s="16">
        <v>4039</v>
      </c>
      <c r="E10" s="16">
        <v>7756.32</v>
      </c>
      <c r="F10" s="17"/>
      <c r="G10" s="16"/>
      <c r="H10" s="16">
        <v>33311</v>
      </c>
      <c r="I10" s="16">
        <v>30488</v>
      </c>
      <c r="J10" s="16">
        <f t="shared" ref="J10:J26" si="5">H10-I10</f>
        <v>2823</v>
      </c>
      <c r="K10" s="123">
        <f t="shared" si="1"/>
        <v>9.3</v>
      </c>
      <c r="L10" s="123">
        <f>IF(B10=0,,ROUND(H10/B10*100,1))</f>
        <v>32.6</v>
      </c>
      <c r="M10" s="123">
        <f>IF(C10=0,,ROUND(H10/C10*100,1))</f>
        <v>36.8</v>
      </c>
      <c r="O10" s="124">
        <v>45467</v>
      </c>
      <c r="P10" s="124">
        <v>19010</v>
      </c>
      <c r="Q10" s="126">
        <v>5621</v>
      </c>
      <c r="R10" s="16"/>
    </row>
    <row r="11" ht="20.1" customHeight="1" spans="1:18">
      <c r="A11" s="21" t="s">
        <v>67</v>
      </c>
      <c r="B11" s="16">
        <f t="shared" ref="B10:B41" si="6">SUM(C11,G11,F11,E11,D11)</f>
        <v>1142.3</v>
      </c>
      <c r="C11" s="16">
        <v>183.3</v>
      </c>
      <c r="D11" s="16">
        <v>959</v>
      </c>
      <c r="E11" s="16">
        <v>0</v>
      </c>
      <c r="F11" s="17"/>
      <c r="G11" s="16"/>
      <c r="H11" s="16">
        <v>152</v>
      </c>
      <c r="I11" s="16">
        <v>15</v>
      </c>
      <c r="J11" s="16">
        <f t="shared" si="5"/>
        <v>137</v>
      </c>
      <c r="K11" s="123">
        <f t="shared" ref="K11:K26" si="7">IF(H11*I11=0,,ROUND(J11/I11*100,1))</f>
        <v>913.3</v>
      </c>
      <c r="L11" s="123">
        <f>IF(B11=0,,ROUND(H11/B11*100,1))</f>
        <v>13.3</v>
      </c>
      <c r="M11" s="123">
        <f>IF(C11=0,,ROUND(H11/C11*100,1))</f>
        <v>82.9</v>
      </c>
      <c r="O11" s="124">
        <v>50</v>
      </c>
      <c r="P11" s="124">
        <v>50</v>
      </c>
      <c r="Q11" s="127"/>
      <c r="R11" s="16"/>
    </row>
    <row r="12" ht="20.1" customHeight="1" spans="1:18">
      <c r="A12" s="21" t="s">
        <v>68</v>
      </c>
      <c r="B12" s="16">
        <f t="shared" si="6"/>
        <v>22182.01</v>
      </c>
      <c r="C12" s="16">
        <v>19309.61</v>
      </c>
      <c r="D12" s="16">
        <v>1361</v>
      </c>
      <c r="E12" s="16">
        <v>1511.4</v>
      </c>
      <c r="F12" s="17"/>
      <c r="G12" s="16"/>
      <c r="H12" s="16">
        <v>11582</v>
      </c>
      <c r="I12" s="16">
        <v>9358</v>
      </c>
      <c r="J12" s="16">
        <f t="shared" si="5"/>
        <v>2224</v>
      </c>
      <c r="K12" s="123">
        <f t="shared" si="7"/>
        <v>23.8</v>
      </c>
      <c r="L12" s="123">
        <f t="shared" ref="L12:L38" si="8">IF(B12=0,,ROUND(H12/B12*100,1))</f>
        <v>52.2</v>
      </c>
      <c r="M12" s="123">
        <f t="shared" ref="M12:M38" si="9">IF(C12=0,,ROUND(H12/C12*100,1))</f>
        <v>60</v>
      </c>
      <c r="O12" s="124">
        <v>22236</v>
      </c>
      <c r="P12" s="124">
        <v>22236</v>
      </c>
      <c r="Q12" s="126">
        <v>528</v>
      </c>
      <c r="R12" s="16"/>
    </row>
    <row r="13" ht="19" customHeight="1" spans="1:18">
      <c r="A13" s="21" t="s">
        <v>69</v>
      </c>
      <c r="B13" s="16">
        <f t="shared" si="6"/>
        <v>89298.88</v>
      </c>
      <c r="C13" s="16">
        <v>76104.48</v>
      </c>
      <c r="D13" s="16">
        <v>2124</v>
      </c>
      <c r="E13" s="16">
        <v>11070.4</v>
      </c>
      <c r="F13" s="17"/>
      <c r="G13" s="16"/>
      <c r="H13" s="16">
        <v>49596</v>
      </c>
      <c r="I13" s="16">
        <v>50510</v>
      </c>
      <c r="J13" s="16">
        <f t="shared" si="5"/>
        <v>-914</v>
      </c>
      <c r="K13" s="123">
        <f t="shared" si="7"/>
        <v>-1.8</v>
      </c>
      <c r="L13" s="123">
        <f t="shared" si="8"/>
        <v>55.5</v>
      </c>
      <c r="M13" s="123">
        <f t="shared" si="9"/>
        <v>65.2</v>
      </c>
      <c r="O13" s="124">
        <v>95355</v>
      </c>
      <c r="P13" s="124">
        <v>93830</v>
      </c>
      <c r="Q13" s="126">
        <v>8251</v>
      </c>
      <c r="R13" s="16"/>
    </row>
    <row r="14" ht="20.1" customHeight="1" spans="1:18">
      <c r="A14" s="21" t="s">
        <v>70</v>
      </c>
      <c r="B14" s="16">
        <f t="shared" si="6"/>
        <v>172.23</v>
      </c>
      <c r="C14" s="16">
        <v>172.23</v>
      </c>
      <c r="D14" s="16"/>
      <c r="E14" s="16">
        <v>0</v>
      </c>
      <c r="F14" s="17"/>
      <c r="G14" s="16"/>
      <c r="H14" s="16">
        <v>94</v>
      </c>
      <c r="I14" s="16">
        <v>53</v>
      </c>
      <c r="J14" s="16">
        <f t="shared" si="5"/>
        <v>41</v>
      </c>
      <c r="K14" s="123">
        <f t="shared" si="7"/>
        <v>77.4</v>
      </c>
      <c r="L14" s="123">
        <f t="shared" si="8"/>
        <v>54.6</v>
      </c>
      <c r="M14" s="123">
        <f t="shared" si="9"/>
        <v>54.6</v>
      </c>
      <c r="O14" s="124">
        <v>263</v>
      </c>
      <c r="P14" s="124">
        <v>263</v>
      </c>
      <c r="Q14" s="16"/>
      <c r="R14" s="16"/>
    </row>
    <row r="15" ht="20.1" customHeight="1" spans="1:18">
      <c r="A15" s="21" t="s">
        <v>71</v>
      </c>
      <c r="B15" s="16">
        <f t="shared" si="6"/>
        <v>4929.57</v>
      </c>
      <c r="C15" s="16">
        <v>4279.14</v>
      </c>
      <c r="D15" s="16">
        <v>150</v>
      </c>
      <c r="E15" s="16">
        <v>500.43</v>
      </c>
      <c r="F15" s="17"/>
      <c r="G15" s="16"/>
      <c r="H15" s="16">
        <v>1633</v>
      </c>
      <c r="I15" s="16">
        <v>1236</v>
      </c>
      <c r="J15" s="16">
        <f t="shared" si="5"/>
        <v>397</v>
      </c>
      <c r="K15" s="123">
        <f t="shared" si="7"/>
        <v>32.1</v>
      </c>
      <c r="L15" s="123">
        <f t="shared" si="8"/>
        <v>33.1</v>
      </c>
      <c r="M15" s="123">
        <f t="shared" si="9"/>
        <v>38.2</v>
      </c>
      <c r="O15" s="124">
        <v>4184</v>
      </c>
      <c r="P15" s="124">
        <v>3675</v>
      </c>
      <c r="Q15" s="126">
        <v>422</v>
      </c>
      <c r="R15" s="16"/>
    </row>
    <row r="16" ht="20.1" customHeight="1" spans="1:18">
      <c r="A16" s="21" t="s">
        <v>72</v>
      </c>
      <c r="B16" s="16">
        <f t="shared" si="6"/>
        <v>169923.81</v>
      </c>
      <c r="C16" s="16">
        <v>138878.74</v>
      </c>
      <c r="D16" s="16">
        <v>3825</v>
      </c>
      <c r="E16" s="16">
        <v>27220.07</v>
      </c>
      <c r="F16" s="17"/>
      <c r="G16" s="16"/>
      <c r="H16" s="16">
        <v>97145</v>
      </c>
      <c r="I16" s="16">
        <v>89980</v>
      </c>
      <c r="J16" s="16">
        <f t="shared" si="5"/>
        <v>7165</v>
      </c>
      <c r="K16" s="123">
        <f t="shared" si="7"/>
        <v>8</v>
      </c>
      <c r="L16" s="123">
        <f t="shared" si="8"/>
        <v>57.2</v>
      </c>
      <c r="M16" s="123">
        <f t="shared" si="9"/>
        <v>69.9</v>
      </c>
      <c r="O16" s="124">
        <v>109008</v>
      </c>
      <c r="P16" s="124">
        <v>96648</v>
      </c>
      <c r="Q16" s="126">
        <v>8672</v>
      </c>
      <c r="R16" s="16"/>
    </row>
    <row r="17" ht="20.1" customHeight="1" spans="1:18">
      <c r="A17" s="21" t="s">
        <v>73</v>
      </c>
      <c r="B17" s="16">
        <f t="shared" si="6"/>
        <v>70013.32</v>
      </c>
      <c r="C17" s="16">
        <v>45483</v>
      </c>
      <c r="D17" s="16">
        <v>7004</v>
      </c>
      <c r="E17" s="16">
        <v>17526.32</v>
      </c>
      <c r="F17" s="17"/>
      <c r="G17" s="16"/>
      <c r="H17" s="16">
        <v>38093</v>
      </c>
      <c r="I17" s="16">
        <v>26667</v>
      </c>
      <c r="J17" s="16">
        <f t="shared" si="5"/>
        <v>11426</v>
      </c>
      <c r="K17" s="123">
        <f t="shared" si="7"/>
        <v>42.8</v>
      </c>
      <c r="L17" s="123">
        <f t="shared" si="8"/>
        <v>54.4</v>
      </c>
      <c r="M17" s="123">
        <f t="shared" si="9"/>
        <v>83.8</v>
      </c>
      <c r="O17" s="124">
        <v>45072</v>
      </c>
      <c r="P17" s="124">
        <v>43077</v>
      </c>
      <c r="Q17" s="126">
        <v>3376</v>
      </c>
      <c r="R17" s="16"/>
    </row>
    <row r="18" ht="20.1" customHeight="1" spans="1:18">
      <c r="A18" s="21" t="s">
        <v>74</v>
      </c>
      <c r="B18" s="16">
        <f t="shared" si="6"/>
        <v>7138.39</v>
      </c>
      <c r="C18" s="16">
        <v>815.53</v>
      </c>
      <c r="D18" s="16">
        <v>5538</v>
      </c>
      <c r="E18" s="16">
        <v>784.86</v>
      </c>
      <c r="F18" s="17"/>
      <c r="G18" s="16"/>
      <c r="H18" s="16">
        <v>381</v>
      </c>
      <c r="I18" s="16">
        <v>165</v>
      </c>
      <c r="J18" s="16">
        <f t="shared" si="5"/>
        <v>216</v>
      </c>
      <c r="K18" s="123">
        <f t="shared" si="7"/>
        <v>130.9</v>
      </c>
      <c r="L18" s="123">
        <f t="shared" si="8"/>
        <v>5.3</v>
      </c>
      <c r="M18" s="123">
        <f t="shared" si="9"/>
        <v>46.7</v>
      </c>
      <c r="O18" s="124">
        <v>6124</v>
      </c>
      <c r="P18" s="124">
        <v>4409</v>
      </c>
      <c r="Q18" s="126">
        <v>687</v>
      </c>
      <c r="R18" s="16"/>
    </row>
    <row r="19" ht="20.1" customHeight="1" spans="1:18">
      <c r="A19" s="21" t="s">
        <v>75</v>
      </c>
      <c r="B19" s="16">
        <f t="shared" si="6"/>
        <v>97299.13</v>
      </c>
      <c r="C19" s="16">
        <v>86701.65</v>
      </c>
      <c r="D19" s="16">
        <v>10061</v>
      </c>
      <c r="E19" s="16">
        <v>536.48</v>
      </c>
      <c r="F19" s="17"/>
      <c r="G19" s="16"/>
      <c r="H19" s="16">
        <v>92758</v>
      </c>
      <c r="I19" s="16">
        <v>66227</v>
      </c>
      <c r="J19" s="16">
        <f t="shared" si="5"/>
        <v>26531</v>
      </c>
      <c r="K19" s="123">
        <f t="shared" si="7"/>
        <v>40.1</v>
      </c>
      <c r="L19" s="123">
        <f t="shared" si="8"/>
        <v>95.3</v>
      </c>
      <c r="M19" s="123">
        <f t="shared" si="9"/>
        <v>107</v>
      </c>
      <c r="O19" s="124">
        <v>59125</v>
      </c>
      <c r="P19" s="124">
        <v>45182</v>
      </c>
      <c r="Q19" s="126">
        <v>4516</v>
      </c>
      <c r="R19" s="16"/>
    </row>
    <row r="20" ht="20.1" customHeight="1" spans="1:18">
      <c r="A20" s="21" t="s">
        <v>76</v>
      </c>
      <c r="B20" s="16">
        <f t="shared" si="6"/>
        <v>175178.69</v>
      </c>
      <c r="C20" s="16">
        <v>60225.77</v>
      </c>
      <c r="D20" s="16">
        <v>61042</v>
      </c>
      <c r="E20" s="16">
        <v>53910.92</v>
      </c>
      <c r="F20" s="17"/>
      <c r="G20" s="16"/>
      <c r="H20" s="16">
        <v>129479</v>
      </c>
      <c r="I20" s="16">
        <v>112080</v>
      </c>
      <c r="J20" s="16">
        <f t="shared" si="5"/>
        <v>17399</v>
      </c>
      <c r="K20" s="123">
        <f t="shared" si="7"/>
        <v>15.5</v>
      </c>
      <c r="L20" s="123">
        <f t="shared" si="8"/>
        <v>73.9</v>
      </c>
      <c r="M20" s="123">
        <f t="shared" si="9"/>
        <v>215</v>
      </c>
      <c r="O20" s="124">
        <v>94269</v>
      </c>
      <c r="P20" s="124">
        <v>80470</v>
      </c>
      <c r="Q20" s="126">
        <v>5262</v>
      </c>
      <c r="R20" s="16"/>
    </row>
    <row r="21" ht="18" customHeight="1" spans="1:18">
      <c r="A21" s="21" t="s">
        <v>77</v>
      </c>
      <c r="B21" s="16">
        <f t="shared" si="6"/>
        <v>69934.6</v>
      </c>
      <c r="C21" s="16">
        <v>27039.3</v>
      </c>
      <c r="D21" s="16">
        <v>38860</v>
      </c>
      <c r="E21" s="16">
        <v>4035.3</v>
      </c>
      <c r="F21" s="17"/>
      <c r="G21" s="16"/>
      <c r="H21" s="16">
        <v>8253</v>
      </c>
      <c r="I21" s="16">
        <v>5575</v>
      </c>
      <c r="J21" s="16">
        <f t="shared" si="5"/>
        <v>2678</v>
      </c>
      <c r="K21" s="123">
        <f t="shared" si="7"/>
        <v>48</v>
      </c>
      <c r="L21" s="123">
        <f t="shared" si="8"/>
        <v>11.8</v>
      </c>
      <c r="M21" s="123">
        <f t="shared" si="9"/>
        <v>30.5</v>
      </c>
      <c r="O21" s="124">
        <v>14548</v>
      </c>
      <c r="P21" s="124">
        <v>14285</v>
      </c>
      <c r="Q21" s="126">
        <v>652</v>
      </c>
      <c r="R21" s="16"/>
    </row>
    <row r="22" ht="20.1" customHeight="1" spans="1:18">
      <c r="A22" s="24" t="s">
        <v>78</v>
      </c>
      <c r="B22" s="16">
        <f t="shared" si="6"/>
        <v>1283.58</v>
      </c>
      <c r="C22" s="16">
        <v>1262.58</v>
      </c>
      <c r="D22" s="16">
        <v>21</v>
      </c>
      <c r="E22" s="16">
        <v>0</v>
      </c>
      <c r="F22" s="17"/>
      <c r="G22" s="16"/>
      <c r="H22" s="16">
        <v>471</v>
      </c>
      <c r="I22" s="16">
        <v>190</v>
      </c>
      <c r="J22" s="16">
        <f t="shared" si="5"/>
        <v>281</v>
      </c>
      <c r="K22" s="123">
        <f t="shared" si="7"/>
        <v>147.9</v>
      </c>
      <c r="L22" s="123">
        <f t="shared" si="8"/>
        <v>36.7</v>
      </c>
      <c r="M22" s="123">
        <f t="shared" si="9"/>
        <v>37.3</v>
      </c>
      <c r="O22" s="124">
        <v>34195</v>
      </c>
      <c r="P22" s="124">
        <v>455</v>
      </c>
      <c r="Q22" s="126">
        <v>11238</v>
      </c>
      <c r="R22" s="16"/>
    </row>
    <row r="23" ht="20.1" customHeight="1" spans="1:18">
      <c r="A23" s="21" t="s">
        <v>79</v>
      </c>
      <c r="B23" s="16">
        <f t="shared" si="6"/>
        <v>254.81</v>
      </c>
      <c r="C23" s="16">
        <v>213.81</v>
      </c>
      <c r="D23" s="16">
        <v>11</v>
      </c>
      <c r="E23" s="16">
        <v>30</v>
      </c>
      <c r="F23" s="17"/>
      <c r="G23" s="16"/>
      <c r="H23" s="16">
        <v>552</v>
      </c>
      <c r="I23" s="16">
        <v>635</v>
      </c>
      <c r="J23" s="16">
        <f t="shared" si="5"/>
        <v>-83</v>
      </c>
      <c r="K23" s="123">
        <f t="shared" si="7"/>
        <v>-13.1</v>
      </c>
      <c r="L23" s="123">
        <f t="shared" si="8"/>
        <v>216.6</v>
      </c>
      <c r="M23" s="123">
        <f t="shared" si="9"/>
        <v>258.2</v>
      </c>
      <c r="O23" s="124">
        <v>654</v>
      </c>
      <c r="P23" s="124">
        <v>654</v>
      </c>
      <c r="Q23" s="16"/>
      <c r="R23" s="16"/>
    </row>
    <row r="24" ht="20.1" customHeight="1" spans="1:18">
      <c r="A24" s="21" t="s">
        <v>80</v>
      </c>
      <c r="B24" s="16"/>
      <c r="C24" s="16"/>
      <c r="D24" s="16"/>
      <c r="E24" s="16">
        <v>0</v>
      </c>
      <c r="F24" s="17"/>
      <c r="G24" s="16"/>
      <c r="H24" s="16"/>
      <c r="I24" s="16">
        <v>4</v>
      </c>
      <c r="J24" s="16">
        <f t="shared" si="5"/>
        <v>-4</v>
      </c>
      <c r="K24" s="123">
        <f t="shared" si="7"/>
        <v>0</v>
      </c>
      <c r="L24" s="123">
        <f t="shared" si="8"/>
        <v>0</v>
      </c>
      <c r="M24" s="123">
        <f t="shared" si="9"/>
        <v>0</v>
      </c>
      <c r="O24" s="124"/>
      <c r="P24" s="124"/>
      <c r="Q24" s="128">
        <v>1</v>
      </c>
      <c r="R24" s="16"/>
    </row>
    <row r="25" ht="20.1" customHeight="1" spans="1:18">
      <c r="A25" s="21" t="s">
        <v>81</v>
      </c>
      <c r="B25" s="16"/>
      <c r="C25" s="16"/>
      <c r="D25" s="16"/>
      <c r="E25" s="16">
        <v>0</v>
      </c>
      <c r="F25" s="17"/>
      <c r="G25" s="16"/>
      <c r="H25" s="16"/>
      <c r="I25" s="16"/>
      <c r="J25" s="16">
        <f t="shared" si="5"/>
        <v>0</v>
      </c>
      <c r="K25" s="123">
        <f t="shared" si="7"/>
        <v>0</v>
      </c>
      <c r="L25" s="123">
        <f t="shared" si="8"/>
        <v>0</v>
      </c>
      <c r="M25" s="123">
        <f t="shared" si="9"/>
        <v>0</v>
      </c>
      <c r="O25" s="124"/>
      <c r="P25" s="124"/>
      <c r="Q25" s="16"/>
      <c r="R25" s="16"/>
    </row>
    <row r="26" ht="20.1" customHeight="1" spans="1:18">
      <c r="A26" s="21" t="s">
        <v>82</v>
      </c>
      <c r="B26" s="16">
        <f t="shared" si="6"/>
        <v>17024.75</v>
      </c>
      <c r="C26" s="16">
        <v>3501.75</v>
      </c>
      <c r="D26" s="16">
        <v>13523</v>
      </c>
      <c r="E26" s="16">
        <v>0</v>
      </c>
      <c r="F26" s="17"/>
      <c r="G26" s="16"/>
      <c r="H26" s="16">
        <v>10053</v>
      </c>
      <c r="I26" s="16">
        <v>8471</v>
      </c>
      <c r="J26" s="16">
        <f t="shared" si="5"/>
        <v>1582</v>
      </c>
      <c r="K26" s="123">
        <f t="shared" si="7"/>
        <v>18.7</v>
      </c>
      <c r="L26" s="123">
        <f t="shared" si="8"/>
        <v>59</v>
      </c>
      <c r="M26" s="123">
        <f t="shared" si="9"/>
        <v>287.1</v>
      </c>
      <c r="O26" s="124">
        <v>4883</v>
      </c>
      <c r="P26" s="124">
        <v>4872</v>
      </c>
      <c r="Q26" s="1">
        <v>129</v>
      </c>
      <c r="R26" s="16"/>
    </row>
    <row r="27" ht="20.1" customHeight="1" spans="1:18">
      <c r="A27" s="21" t="s">
        <v>83</v>
      </c>
      <c r="B27" s="16">
        <f t="shared" si="6"/>
        <v>33859.56</v>
      </c>
      <c r="C27" s="16">
        <v>31403.56</v>
      </c>
      <c r="D27" s="16">
        <v>2456</v>
      </c>
      <c r="E27" s="16">
        <v>0</v>
      </c>
      <c r="F27" s="17"/>
      <c r="G27" s="16"/>
      <c r="H27" s="16">
        <v>19451</v>
      </c>
      <c r="I27" s="16">
        <v>19456</v>
      </c>
      <c r="J27" s="16">
        <f t="shared" ref="J27:J38" si="10">H27-I27</f>
        <v>-5</v>
      </c>
      <c r="K27" s="123">
        <f t="shared" ref="K27:K41" si="11">IF(H27*I27=0,,ROUND(J27/I27*100,1))</f>
        <v>0</v>
      </c>
      <c r="L27" s="123">
        <f t="shared" si="8"/>
        <v>57.4</v>
      </c>
      <c r="M27" s="123">
        <f t="shared" si="9"/>
        <v>61.9</v>
      </c>
      <c r="O27" s="124">
        <v>26011</v>
      </c>
      <c r="P27" s="124">
        <v>23521</v>
      </c>
      <c r="Q27" s="127">
        <v>3901</v>
      </c>
      <c r="R27" s="16"/>
    </row>
    <row r="28" ht="20.1" customHeight="1" spans="1:18">
      <c r="A28" s="21" t="s">
        <v>84</v>
      </c>
      <c r="B28" s="16">
        <f t="shared" si="6"/>
        <v>791.5</v>
      </c>
      <c r="C28" s="16">
        <v>160.5</v>
      </c>
      <c r="D28" s="16">
        <v>631</v>
      </c>
      <c r="E28" s="16">
        <v>0</v>
      </c>
      <c r="F28" s="17"/>
      <c r="G28" s="16"/>
      <c r="H28" s="16">
        <v>571</v>
      </c>
      <c r="I28" s="16"/>
      <c r="J28" s="16">
        <f t="shared" si="10"/>
        <v>571</v>
      </c>
      <c r="K28" s="123">
        <f t="shared" si="11"/>
        <v>0</v>
      </c>
      <c r="L28" s="123">
        <f t="shared" si="8"/>
        <v>72.1</v>
      </c>
      <c r="M28" s="123">
        <f t="shared" si="9"/>
        <v>355.8</v>
      </c>
      <c r="O28" s="124">
        <v>506</v>
      </c>
      <c r="P28" s="124">
        <v>506</v>
      </c>
      <c r="Q28" s="16"/>
      <c r="R28" s="16"/>
    </row>
    <row r="29" ht="20.1" customHeight="1" spans="1:18">
      <c r="A29" s="21" t="s">
        <v>85</v>
      </c>
      <c r="B29" s="16">
        <f t="shared" si="6"/>
        <v>4656.62</v>
      </c>
      <c r="C29" s="16">
        <v>4396.11</v>
      </c>
      <c r="D29" s="16">
        <v>43</v>
      </c>
      <c r="E29" s="16">
        <v>217.51</v>
      </c>
      <c r="F29" s="17"/>
      <c r="G29" s="16"/>
      <c r="H29" s="16">
        <v>1749</v>
      </c>
      <c r="I29" s="16">
        <v>2153</v>
      </c>
      <c r="J29" s="16">
        <f t="shared" si="10"/>
        <v>-404</v>
      </c>
      <c r="K29" s="123">
        <f t="shared" si="11"/>
        <v>-18.8</v>
      </c>
      <c r="L29" s="123">
        <f t="shared" si="8"/>
        <v>37.6</v>
      </c>
      <c r="M29" s="123">
        <f t="shared" si="9"/>
        <v>39.8</v>
      </c>
      <c r="O29" s="124">
        <v>4783</v>
      </c>
      <c r="P29" s="124">
        <v>3821</v>
      </c>
      <c r="Q29" s="126">
        <v>392</v>
      </c>
      <c r="R29" s="16"/>
    </row>
    <row r="30" ht="20.1" customHeight="1" spans="1:18">
      <c r="A30" s="21" t="s">
        <v>63</v>
      </c>
      <c r="B30" s="16">
        <f t="shared" si="6"/>
        <v>7968</v>
      </c>
      <c r="C30" s="16">
        <v>7968</v>
      </c>
      <c r="D30" s="16"/>
      <c r="E30" s="16">
        <v>0</v>
      </c>
      <c r="F30" s="17"/>
      <c r="G30" s="16"/>
      <c r="H30" s="16"/>
      <c r="I30" s="16"/>
      <c r="J30" s="16">
        <f t="shared" si="10"/>
        <v>0</v>
      </c>
      <c r="K30" s="123">
        <f t="shared" si="11"/>
        <v>0</v>
      </c>
      <c r="L30" s="123">
        <f t="shared" si="8"/>
        <v>0</v>
      </c>
      <c r="M30" s="123">
        <f t="shared" si="9"/>
        <v>0</v>
      </c>
      <c r="O30" s="124"/>
      <c r="P30" s="124"/>
      <c r="Q30" s="16"/>
      <c r="R30" s="16"/>
    </row>
    <row r="31" ht="21" customHeight="1" spans="1:18">
      <c r="A31" s="21" t="s">
        <v>86</v>
      </c>
      <c r="B31" s="16">
        <f t="shared" si="6"/>
        <v>123816</v>
      </c>
      <c r="C31" s="16">
        <v>44983</v>
      </c>
      <c r="D31" s="16">
        <v>78833</v>
      </c>
      <c r="E31" s="16">
        <v>0</v>
      </c>
      <c r="F31" s="17"/>
      <c r="G31" s="16"/>
      <c r="H31" s="16">
        <v>378</v>
      </c>
      <c r="I31" s="16">
        <v>75</v>
      </c>
      <c r="J31" s="16">
        <f t="shared" si="10"/>
        <v>303</v>
      </c>
      <c r="K31" s="123">
        <f t="shared" si="11"/>
        <v>404</v>
      </c>
      <c r="L31" s="123">
        <f t="shared" si="8"/>
        <v>0.3</v>
      </c>
      <c r="M31" s="123">
        <f t="shared" si="9"/>
        <v>0.8</v>
      </c>
      <c r="O31" s="124">
        <v>1381</v>
      </c>
      <c r="P31" s="124">
        <v>1246</v>
      </c>
      <c r="Q31" s="126">
        <v>14</v>
      </c>
      <c r="R31" s="16"/>
    </row>
    <row r="32" s="1" customFormat="1" ht="20.1" customHeight="1" spans="1:18">
      <c r="A32" s="21" t="s">
        <v>87</v>
      </c>
      <c r="B32" s="16">
        <f t="shared" si="6"/>
        <v>0</v>
      </c>
      <c r="C32" s="16"/>
      <c r="D32" s="16"/>
      <c r="E32" s="16">
        <v>0</v>
      </c>
      <c r="F32" s="17"/>
      <c r="G32" s="16"/>
      <c r="H32" s="16"/>
      <c r="I32" s="16"/>
      <c r="J32" s="16">
        <f t="shared" si="10"/>
        <v>0</v>
      </c>
      <c r="K32" s="123">
        <f t="shared" si="11"/>
        <v>0</v>
      </c>
      <c r="L32" s="123">
        <f t="shared" si="8"/>
        <v>0</v>
      </c>
      <c r="M32" s="123">
        <f t="shared" si="9"/>
        <v>0</v>
      </c>
      <c r="O32" s="129"/>
      <c r="P32" s="129"/>
      <c r="Q32" s="16"/>
      <c r="R32" s="16"/>
    </row>
    <row r="33" s="1" customFormat="1" ht="20.1" customHeight="1" spans="1:18">
      <c r="A33" s="21" t="s">
        <v>88</v>
      </c>
      <c r="B33" s="16">
        <f t="shared" si="6"/>
        <v>46156</v>
      </c>
      <c r="C33" s="16">
        <v>46156</v>
      </c>
      <c r="D33" s="16"/>
      <c r="E33" s="16"/>
      <c r="F33" s="17"/>
      <c r="G33" s="16"/>
      <c r="H33" s="16">
        <v>8237</v>
      </c>
      <c r="I33" s="16">
        <v>2280</v>
      </c>
      <c r="J33" s="16">
        <f t="shared" si="10"/>
        <v>5957</v>
      </c>
      <c r="K33" s="123">
        <f t="shared" si="11"/>
        <v>261.3</v>
      </c>
      <c r="L33" s="123">
        <f t="shared" si="8"/>
        <v>17.8</v>
      </c>
      <c r="M33" s="123">
        <f t="shared" si="9"/>
        <v>17.8</v>
      </c>
      <c r="O33" s="129">
        <v>29407</v>
      </c>
      <c r="P33" s="129">
        <v>29405</v>
      </c>
      <c r="Q33" s="130">
        <v>10253</v>
      </c>
      <c r="R33" s="16"/>
    </row>
    <row r="34" s="1" customFormat="1" ht="20.1" customHeight="1" spans="1:18">
      <c r="A34" s="21" t="s">
        <v>89</v>
      </c>
      <c r="B34" s="16">
        <f t="shared" si="6"/>
        <v>100</v>
      </c>
      <c r="C34" s="16">
        <v>100</v>
      </c>
      <c r="D34" s="16"/>
      <c r="E34" s="16">
        <v>0</v>
      </c>
      <c r="F34" s="17"/>
      <c r="G34" s="16"/>
      <c r="H34" s="16">
        <v>46</v>
      </c>
      <c r="I34" s="16">
        <v>112</v>
      </c>
      <c r="J34" s="16">
        <f t="shared" si="10"/>
        <v>-66</v>
      </c>
      <c r="K34" s="123">
        <f t="shared" si="11"/>
        <v>-58.9</v>
      </c>
      <c r="L34" s="123">
        <f t="shared" si="8"/>
        <v>46</v>
      </c>
      <c r="M34" s="123">
        <f t="shared" si="9"/>
        <v>46</v>
      </c>
      <c r="O34" s="129">
        <v>51</v>
      </c>
      <c r="P34" s="129">
        <v>51</v>
      </c>
      <c r="Q34" s="130">
        <v>5</v>
      </c>
      <c r="R34" s="16"/>
    </row>
    <row r="35" ht="20.1" customHeight="1" spans="1:18">
      <c r="A35" s="18" t="s">
        <v>90</v>
      </c>
      <c r="B35" s="16">
        <f t="shared" si="6"/>
        <v>104836</v>
      </c>
      <c r="C35" s="16">
        <v>104836</v>
      </c>
      <c r="D35" s="16"/>
      <c r="E35" s="16"/>
      <c r="F35" s="17"/>
      <c r="G35" s="16"/>
      <c r="H35" s="16">
        <v>102080</v>
      </c>
      <c r="I35" s="131">
        <v>57334</v>
      </c>
      <c r="J35" s="16">
        <f t="shared" si="10"/>
        <v>44746</v>
      </c>
      <c r="K35" s="123">
        <f t="shared" si="11"/>
        <v>78</v>
      </c>
      <c r="L35" s="123">
        <f t="shared" si="8"/>
        <v>97.4</v>
      </c>
      <c r="M35" s="123">
        <f t="shared" si="9"/>
        <v>97.4</v>
      </c>
      <c r="O35" s="124">
        <v>142320</v>
      </c>
      <c r="P35" s="124">
        <v>127434</v>
      </c>
      <c r="Q35" s="126">
        <v>44631</v>
      </c>
      <c r="R35" s="16"/>
    </row>
    <row r="36" ht="30" customHeight="1" spans="1:18">
      <c r="A36" s="25" t="s">
        <v>91</v>
      </c>
      <c r="B36" s="16">
        <f t="shared" si="6"/>
        <v>39307</v>
      </c>
      <c r="C36" s="16">
        <v>39307</v>
      </c>
      <c r="D36" s="16"/>
      <c r="E36" s="16"/>
      <c r="F36" s="17"/>
      <c r="G36" s="16"/>
      <c r="H36" s="16">
        <v>6161</v>
      </c>
      <c r="I36" s="131">
        <v>6205</v>
      </c>
      <c r="J36" s="16">
        <f t="shared" si="10"/>
        <v>-44</v>
      </c>
      <c r="K36" s="123">
        <f t="shared" si="11"/>
        <v>-0.7</v>
      </c>
      <c r="L36" s="123">
        <f t="shared" si="8"/>
        <v>15.7</v>
      </c>
      <c r="M36" s="123">
        <f t="shared" si="9"/>
        <v>15.7</v>
      </c>
      <c r="O36" s="124">
        <v>55359</v>
      </c>
      <c r="P36" s="124">
        <v>40827</v>
      </c>
      <c r="Q36" s="126">
        <v>13841</v>
      </c>
      <c r="R36" s="16"/>
    </row>
    <row r="37" ht="20.1" customHeight="1" spans="1:18">
      <c r="A37" s="21" t="s">
        <v>92</v>
      </c>
      <c r="B37" s="16">
        <f t="shared" si="6"/>
        <v>2000</v>
      </c>
      <c r="C37" s="16">
        <v>2000</v>
      </c>
      <c r="D37" s="16"/>
      <c r="E37" s="16"/>
      <c r="F37" s="17"/>
      <c r="G37" s="16"/>
      <c r="H37" s="132">
        <v>339</v>
      </c>
      <c r="I37" s="132">
        <v>2311</v>
      </c>
      <c r="J37" s="16">
        <f t="shared" si="10"/>
        <v>-1972</v>
      </c>
      <c r="K37" s="123">
        <f t="shared" si="11"/>
        <v>-85.3</v>
      </c>
      <c r="L37" s="123">
        <f t="shared" si="8"/>
        <v>17</v>
      </c>
      <c r="M37" s="123">
        <f t="shared" si="9"/>
        <v>17</v>
      </c>
      <c r="O37" s="124">
        <v>3292</v>
      </c>
      <c r="P37" s="124">
        <v>3115</v>
      </c>
      <c r="Q37" s="16"/>
      <c r="R37" s="16"/>
    </row>
    <row r="38" ht="20.1" customHeight="1" spans="1:18">
      <c r="A38" s="21" t="s">
        <v>93</v>
      </c>
      <c r="B38" s="16">
        <f t="shared" si="6"/>
        <v>1200</v>
      </c>
      <c r="C38" s="16">
        <v>1200</v>
      </c>
      <c r="D38" s="16"/>
      <c r="E38" s="16"/>
      <c r="F38" s="17"/>
      <c r="G38" s="16"/>
      <c r="H38" s="132">
        <v>540</v>
      </c>
      <c r="I38" s="132">
        <v>430</v>
      </c>
      <c r="J38" s="16">
        <f t="shared" si="10"/>
        <v>110</v>
      </c>
      <c r="K38" s="123">
        <f t="shared" si="11"/>
        <v>25.6</v>
      </c>
      <c r="L38" s="123">
        <f t="shared" si="8"/>
        <v>45</v>
      </c>
      <c r="M38" s="123">
        <f t="shared" si="9"/>
        <v>45</v>
      </c>
      <c r="O38" s="124">
        <v>967</v>
      </c>
      <c r="P38" s="124">
        <v>967</v>
      </c>
      <c r="Q38" s="16"/>
      <c r="R38" s="16"/>
    </row>
    <row r="39" ht="20.1" customHeight="1" spans="1:18">
      <c r="A39" s="21" t="s">
        <v>94</v>
      </c>
      <c r="B39" s="16"/>
      <c r="C39" s="16"/>
      <c r="D39" s="16"/>
      <c r="E39" s="16"/>
      <c r="F39" s="17"/>
      <c r="G39" s="16"/>
      <c r="H39" s="16">
        <v>693</v>
      </c>
      <c r="I39" s="16">
        <v>32422</v>
      </c>
      <c r="J39" s="16"/>
      <c r="K39" s="123"/>
      <c r="L39" s="123"/>
      <c r="M39" s="123"/>
      <c r="O39" s="124"/>
      <c r="P39" s="124"/>
      <c r="Q39" s="16"/>
      <c r="R39" s="16"/>
    </row>
    <row r="40" ht="20.1" customHeight="1" spans="1:18">
      <c r="A40" s="21" t="s">
        <v>95</v>
      </c>
      <c r="B40" s="16"/>
      <c r="C40" s="16"/>
      <c r="D40" s="16"/>
      <c r="E40" s="16"/>
      <c r="F40" s="17"/>
      <c r="G40" s="16"/>
      <c r="H40" s="16">
        <v>51744</v>
      </c>
      <c r="I40" s="16">
        <v>11137</v>
      </c>
      <c r="J40" s="16"/>
      <c r="K40" s="123"/>
      <c r="L40" s="123"/>
      <c r="M40" s="123"/>
      <c r="O40" s="124"/>
      <c r="P40" s="124"/>
      <c r="Q40" s="16"/>
      <c r="R40" s="16"/>
    </row>
    <row r="41" ht="20.1" customHeight="1" spans="1:18">
      <c r="A41" s="21" t="s">
        <v>87</v>
      </c>
      <c r="B41" s="16">
        <f>SUM(C41,G41,F41,E41,D41)</f>
        <v>0</v>
      </c>
      <c r="C41" s="16"/>
      <c r="D41" s="16"/>
      <c r="E41" s="16"/>
      <c r="F41" s="17"/>
      <c r="G41" s="16"/>
      <c r="H41" s="16"/>
      <c r="I41" s="16"/>
      <c r="J41" s="16">
        <f>H41-I41</f>
        <v>0</v>
      </c>
      <c r="K41" s="123">
        <f>IF(H41*I41=0,,ROUND(J41/I41*100,1))</f>
        <v>0</v>
      </c>
      <c r="L41" s="123">
        <f>IF(B41=0,,ROUND(H41/B41*100,1))</f>
        <v>0</v>
      </c>
      <c r="M41" s="123">
        <f>IF(C41=0,,ROUND(H41/C41*100,1))</f>
        <v>0</v>
      </c>
      <c r="O41" s="124"/>
      <c r="P41" s="124"/>
      <c r="Q41" s="16"/>
      <c r="R41" s="16"/>
    </row>
    <row r="42" ht="20.1" customHeight="1" spans="1:18">
      <c r="A42" s="21" t="s">
        <v>88</v>
      </c>
      <c r="B42" s="16">
        <f>SUM(C42,G42,F42,E42,D42)</f>
        <v>62025</v>
      </c>
      <c r="C42" s="16">
        <v>62025</v>
      </c>
      <c r="D42" s="16"/>
      <c r="E42" s="16"/>
      <c r="F42" s="17"/>
      <c r="G42" s="16"/>
      <c r="H42" s="131">
        <v>7811</v>
      </c>
      <c r="I42" s="131">
        <v>1327</v>
      </c>
      <c r="J42" s="16">
        <f>H42-I42</f>
        <v>6484</v>
      </c>
      <c r="K42" s="123">
        <f>IF(H42*I42=0,,ROUND(J42/I42*100,1))</f>
        <v>488.6</v>
      </c>
      <c r="L42" s="123">
        <f>IF(B42=0,,ROUND(H42/B42*100,1))</f>
        <v>12.6</v>
      </c>
      <c r="M42" s="123">
        <f>IF(C42=0,,ROUND(H42/C42*100,1))</f>
        <v>12.6</v>
      </c>
      <c r="O42" s="124">
        <v>20734</v>
      </c>
      <c r="P42" s="124">
        <v>20734</v>
      </c>
      <c r="Q42" s="126">
        <v>5553</v>
      </c>
      <c r="R42" s="16"/>
    </row>
    <row r="43" ht="20.1" customHeight="1" spans="1:18">
      <c r="A43" s="21" t="s">
        <v>89</v>
      </c>
      <c r="B43" s="16">
        <f>SUM(C43,G43,F43,E43,D43)</f>
        <v>304</v>
      </c>
      <c r="C43" s="16">
        <v>304</v>
      </c>
      <c r="D43" s="16"/>
      <c r="E43" s="16"/>
      <c r="F43" s="17"/>
      <c r="G43" s="16"/>
      <c r="H43" s="16">
        <v>104</v>
      </c>
      <c r="I43" s="16">
        <v>235</v>
      </c>
      <c r="J43" s="16">
        <f>H43-I43</f>
        <v>-131</v>
      </c>
      <c r="K43" s="123">
        <f>IF(H43*I43=0,,ROUND(J43/I43*100,1))</f>
        <v>-55.7</v>
      </c>
      <c r="L43" s="123">
        <f>IF(B43=0,,ROUND(H43/B43*100,1))</f>
        <v>34.2</v>
      </c>
      <c r="M43" s="123">
        <f>IF(C43=0,,ROUND(H43/C43*100,1))</f>
        <v>34.2</v>
      </c>
      <c r="O43" s="124">
        <v>133</v>
      </c>
      <c r="P43" s="124">
        <v>133</v>
      </c>
      <c r="Q43" s="127">
        <v>30</v>
      </c>
      <c r="R43" s="16"/>
    </row>
    <row r="45" spans="1:18">
      <c r="G45" s="1" t="s">
        <v>96</v>
      </c>
      <c r="H45" s="133">
        <f>SUM(H10:H14,H16:H19)</f>
        <v>323112</v>
      </c>
      <c r="I45" s="133">
        <f>SUM(I10:I14,I16:I19)</f>
        <v>273463</v>
      </c>
      <c r="J45" s="16">
        <f t="shared" ref="J45" si="12">H45-I45</f>
        <v>49649</v>
      </c>
      <c r="K45" s="123">
        <f t="shared" ref="K45" si="13">IF(H45=0,,ROUND(J45/I45*100,1))</f>
        <v>18.2</v>
      </c>
      <c r="O45" s="3">
        <f>SUM(O10:O14,O16:O19)</f>
        <v>382700</v>
      </c>
      <c r="P45" s="3">
        <f>SUM(P10:P14,P16:P19)</f>
        <v>324705</v>
      </c>
    </row>
    <row r="47" spans="1:18">
      <c r="G47" s="1" t="s">
        <v>97</v>
      </c>
      <c r="H47" s="133">
        <f>SUM(H13,H15:H21,H27,H28)</f>
        <v>437360</v>
      </c>
      <c r="I47" s="133">
        <f>SUM(I13,I15:I21,I27,I28)</f>
        <v>371896</v>
      </c>
      <c r="J47" s="16">
        <f t="shared" ref="J47" si="14">H47-I47</f>
        <v>65464</v>
      </c>
      <c r="K47" s="123">
        <f t="shared" ref="K47" si="15">IF(H47=0,,ROUND(J47/I47*100,1))</f>
        <v>17.6</v>
      </c>
      <c r="O47" s="3">
        <f>SUM(O13,O15:O21,O27,O28,O29)</f>
        <v>458985</v>
      </c>
      <c r="P47" s="3">
        <f>SUM(P13,P15:P21,P27,P28,P29)</f>
        <v>409424</v>
      </c>
    </row>
    <row r="48" spans="1:18">
      <c r="G48" s="1" t="s">
        <v>98</v>
      </c>
      <c r="H48" s="1">
        <f>ROUND(H47/H9*100,1)</f>
        <v>86.8</v>
      </c>
      <c r="I48" s="1">
        <f>ROUND(I47/I9*100,1)</f>
        <v>87.4</v>
      </c>
      <c r="O48">
        <f>ROUND(O47/O9*100,1)</f>
        <v>76.8</v>
      </c>
      <c r="P48">
        <f>ROUND(P47/P9*100,1)</f>
        <v>84</v>
      </c>
    </row>
  </sheetData>
  <mergeCells count="20">
    <mergeCell ref="A1:L1"/>
    <mergeCell ref="B5:G5"/>
    <mergeCell ref="J5:K5"/>
    <mergeCell ref="O5:P5"/>
    <mergeCell ref="Q5:R5"/>
    <mergeCell ref="J6:K6"/>
    <mergeCell ref="A5:A7"/>
    <mergeCell ref="B6:B7"/>
    <mergeCell ref="D6:D7"/>
    <mergeCell ref="E6:E7"/>
    <mergeCell ref="F6:F7"/>
    <mergeCell ref="G6:G7"/>
    <mergeCell ref="H6:H7"/>
    <mergeCell ref="I6:I7"/>
    <mergeCell ref="L5:L7"/>
    <mergeCell ref="M5:M7"/>
    <mergeCell ref="O6:O7"/>
    <mergeCell ref="P6:P7"/>
    <mergeCell ref="Q6:Q7"/>
    <mergeCell ref="R6:R7"/>
  </mergeCells>
  <dataValidations count="1">
    <dataValidation type="decimal" operator="between" allowBlank="1" showInputMessage="1" showErrorMessage="1" sqref="H31">
      <formula1>-99999999999999</formula1>
      <formula2>99999999999999</formula2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12" scale="62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workbookViewId="0">
      <selection activeCell="C8" sqref="C8"/>
    </sheetView>
  </sheetViews>
  <sheetFormatPr defaultColWidth="12.125" defaultRowHeight="13.5"/>
  <cols>
    <col min="1" max="1" width="40.625" style="95" customWidth="1"/>
    <col min="2" max="2" width="25.625" style="96" customWidth="1"/>
    <col min="3" max="3" width="25.625" style="97" customWidth="1"/>
    <col min="4" max="5" width="25.625" style="95" customWidth="1"/>
    <col min="6" max="251" width="12.125" style="95"/>
    <col min="252" max="252" width="16.375" style="95" customWidth="1"/>
    <col min="253" max="253" width="43" style="95" customWidth="1"/>
    <col min="254" max="254" width="26.375" style="95" customWidth="1"/>
    <col min="255" max="507" width="12.125" style="95"/>
    <col min="508" max="508" width="16.375" style="95" customWidth="1"/>
    <col min="509" max="509" width="43" style="95" customWidth="1"/>
    <col min="510" max="510" width="26.375" style="95" customWidth="1"/>
    <col min="511" max="763" width="12.125" style="95"/>
    <col min="764" max="764" width="16.375" style="95" customWidth="1"/>
    <col min="765" max="765" width="43" style="95" customWidth="1"/>
    <col min="766" max="766" width="26.375" style="95" customWidth="1"/>
    <col min="767" max="1019" width="12.125" style="95"/>
    <col min="1020" max="1020" width="16.375" style="95" customWidth="1"/>
    <col min="1021" max="1021" width="43" style="95" customWidth="1"/>
    <col min="1022" max="1022" width="26.375" style="95" customWidth="1"/>
    <col min="1023" max="1275" width="12.125" style="95"/>
    <col min="1276" max="1276" width="16.375" style="95" customWidth="1"/>
    <col min="1277" max="1277" width="43" style="95" customWidth="1"/>
    <col min="1278" max="1278" width="26.375" style="95" customWidth="1"/>
    <col min="1279" max="1531" width="12.125" style="95"/>
    <col min="1532" max="1532" width="16.375" style="95" customWidth="1"/>
    <col min="1533" max="1533" width="43" style="95" customWidth="1"/>
    <col min="1534" max="1534" width="26.375" style="95" customWidth="1"/>
    <col min="1535" max="1787" width="12.125" style="95"/>
    <col min="1788" max="1788" width="16.375" style="95" customWidth="1"/>
    <col min="1789" max="1789" width="43" style="95" customWidth="1"/>
    <col min="1790" max="1790" width="26.375" style="95" customWidth="1"/>
    <col min="1791" max="2043" width="12.125" style="95"/>
    <col min="2044" max="2044" width="16.375" style="95" customWidth="1"/>
    <col min="2045" max="2045" width="43" style="95" customWidth="1"/>
    <col min="2046" max="2046" width="26.375" style="95" customWidth="1"/>
    <col min="2047" max="2299" width="12.125" style="95"/>
    <col min="2300" max="2300" width="16.375" style="95" customWidth="1"/>
    <col min="2301" max="2301" width="43" style="95" customWidth="1"/>
    <col min="2302" max="2302" width="26.375" style="95" customWidth="1"/>
    <col min="2303" max="2555" width="12.125" style="95"/>
    <col min="2556" max="2556" width="16.375" style="95" customWidth="1"/>
    <col min="2557" max="2557" width="43" style="95" customWidth="1"/>
    <col min="2558" max="2558" width="26.375" style="95" customWidth="1"/>
    <col min="2559" max="2811" width="12.125" style="95"/>
    <col min="2812" max="2812" width="16.375" style="95" customWidth="1"/>
    <col min="2813" max="2813" width="43" style="95" customWidth="1"/>
    <col min="2814" max="2814" width="26.375" style="95" customWidth="1"/>
    <col min="2815" max="3067" width="12.125" style="95"/>
    <col min="3068" max="3068" width="16.375" style="95" customWidth="1"/>
    <col min="3069" max="3069" width="43" style="95" customWidth="1"/>
    <col min="3070" max="3070" width="26.375" style="95" customWidth="1"/>
    <col min="3071" max="3323" width="12.125" style="95"/>
    <col min="3324" max="3324" width="16.375" style="95" customWidth="1"/>
    <col min="3325" max="3325" width="43" style="95" customWidth="1"/>
    <col min="3326" max="3326" width="26.375" style="95" customWidth="1"/>
    <col min="3327" max="3579" width="12.125" style="95"/>
    <col min="3580" max="3580" width="16.375" style="95" customWidth="1"/>
    <col min="3581" max="3581" width="43" style="95" customWidth="1"/>
    <col min="3582" max="3582" width="26.375" style="95" customWidth="1"/>
    <col min="3583" max="3835" width="12.125" style="95"/>
    <col min="3836" max="3836" width="16.375" style="95" customWidth="1"/>
    <col min="3837" max="3837" width="43" style="95" customWidth="1"/>
    <col min="3838" max="3838" width="26.375" style="95" customWidth="1"/>
    <col min="3839" max="4091" width="12.125" style="95"/>
    <col min="4092" max="4092" width="16.375" style="95" customWidth="1"/>
    <col min="4093" max="4093" width="43" style="95" customWidth="1"/>
    <col min="4094" max="4094" width="26.375" style="95" customWidth="1"/>
    <col min="4095" max="4347" width="12.125" style="95"/>
    <col min="4348" max="4348" width="16.375" style="95" customWidth="1"/>
    <col min="4349" max="4349" width="43" style="95" customWidth="1"/>
    <col min="4350" max="4350" width="26.375" style="95" customWidth="1"/>
    <col min="4351" max="4603" width="12.125" style="95"/>
    <col min="4604" max="4604" width="16.375" style="95" customWidth="1"/>
    <col min="4605" max="4605" width="43" style="95" customWidth="1"/>
    <col min="4606" max="4606" width="26.375" style="95" customWidth="1"/>
    <col min="4607" max="4859" width="12.125" style="95"/>
    <col min="4860" max="4860" width="16.375" style="95" customWidth="1"/>
    <col min="4861" max="4861" width="43" style="95" customWidth="1"/>
    <col min="4862" max="4862" width="26.375" style="95" customWidth="1"/>
    <col min="4863" max="5115" width="12.125" style="95"/>
    <col min="5116" max="5116" width="16.375" style="95" customWidth="1"/>
    <col min="5117" max="5117" width="43" style="95" customWidth="1"/>
    <col min="5118" max="5118" width="26.375" style="95" customWidth="1"/>
    <col min="5119" max="5371" width="12.125" style="95"/>
    <col min="5372" max="5372" width="16.375" style="95" customWidth="1"/>
    <col min="5373" max="5373" width="43" style="95" customWidth="1"/>
    <col min="5374" max="5374" width="26.375" style="95" customWidth="1"/>
    <col min="5375" max="5627" width="12.125" style="95"/>
    <col min="5628" max="5628" width="16.375" style="95" customWidth="1"/>
    <col min="5629" max="5629" width="43" style="95" customWidth="1"/>
    <col min="5630" max="5630" width="26.375" style="95" customWidth="1"/>
    <col min="5631" max="5883" width="12.125" style="95"/>
    <col min="5884" max="5884" width="16.375" style="95" customWidth="1"/>
    <col min="5885" max="5885" width="43" style="95" customWidth="1"/>
    <col min="5886" max="5886" width="26.375" style="95" customWidth="1"/>
    <col min="5887" max="6139" width="12.125" style="95"/>
    <col min="6140" max="6140" width="16.375" style="95" customWidth="1"/>
    <col min="6141" max="6141" width="43" style="95" customWidth="1"/>
    <col min="6142" max="6142" width="26.375" style="95" customWidth="1"/>
    <col min="6143" max="6395" width="12.125" style="95"/>
    <col min="6396" max="6396" width="16.375" style="95" customWidth="1"/>
    <col min="6397" max="6397" width="43" style="95" customWidth="1"/>
    <col min="6398" max="6398" width="26.375" style="95" customWidth="1"/>
    <col min="6399" max="6651" width="12.125" style="95"/>
    <col min="6652" max="6652" width="16.375" style="95" customWidth="1"/>
    <col min="6653" max="6653" width="43" style="95" customWidth="1"/>
    <col min="6654" max="6654" width="26.375" style="95" customWidth="1"/>
    <col min="6655" max="6907" width="12.125" style="95"/>
    <col min="6908" max="6908" width="16.375" style="95" customWidth="1"/>
    <col min="6909" max="6909" width="43" style="95" customWidth="1"/>
    <col min="6910" max="6910" width="26.375" style="95" customWidth="1"/>
    <col min="6911" max="7163" width="12.125" style="95"/>
    <col min="7164" max="7164" width="16.375" style="95" customWidth="1"/>
    <col min="7165" max="7165" width="43" style="95" customWidth="1"/>
    <col min="7166" max="7166" width="26.375" style="95" customWidth="1"/>
    <col min="7167" max="7419" width="12.125" style="95"/>
    <col min="7420" max="7420" width="16.375" style="95" customWidth="1"/>
    <col min="7421" max="7421" width="43" style="95" customWidth="1"/>
    <col min="7422" max="7422" width="26.375" style="95" customWidth="1"/>
    <col min="7423" max="7675" width="12.125" style="95"/>
    <col min="7676" max="7676" width="16.375" style="95" customWidth="1"/>
    <col min="7677" max="7677" width="43" style="95" customWidth="1"/>
    <col min="7678" max="7678" width="26.375" style="95" customWidth="1"/>
    <col min="7679" max="7931" width="12.125" style="95"/>
    <col min="7932" max="7932" width="16.375" style="95" customWidth="1"/>
    <col min="7933" max="7933" width="43" style="95" customWidth="1"/>
    <col min="7934" max="7934" width="26.375" style="95" customWidth="1"/>
    <col min="7935" max="8187" width="12.125" style="95"/>
    <col min="8188" max="8188" width="16.375" style="95" customWidth="1"/>
    <col min="8189" max="8189" width="43" style="95" customWidth="1"/>
    <col min="8190" max="8190" width="26.375" style="95" customWidth="1"/>
    <col min="8191" max="8443" width="12.125" style="95"/>
    <col min="8444" max="8444" width="16.375" style="95" customWidth="1"/>
    <col min="8445" max="8445" width="43" style="95" customWidth="1"/>
    <col min="8446" max="8446" width="26.375" style="95" customWidth="1"/>
    <col min="8447" max="8699" width="12.125" style="95"/>
    <col min="8700" max="8700" width="16.375" style="95" customWidth="1"/>
    <col min="8701" max="8701" width="43" style="95" customWidth="1"/>
    <col min="8702" max="8702" width="26.375" style="95" customWidth="1"/>
    <col min="8703" max="8955" width="12.125" style="95"/>
    <col min="8956" max="8956" width="16.375" style="95" customWidth="1"/>
    <col min="8957" max="8957" width="43" style="95" customWidth="1"/>
    <col min="8958" max="8958" width="26.375" style="95" customWidth="1"/>
    <col min="8959" max="9211" width="12.125" style="95"/>
    <col min="9212" max="9212" width="16.375" style="95" customWidth="1"/>
    <col min="9213" max="9213" width="43" style="95" customWidth="1"/>
    <col min="9214" max="9214" width="26.375" style="95" customWidth="1"/>
    <col min="9215" max="9467" width="12.125" style="95"/>
    <col min="9468" max="9468" width="16.375" style="95" customWidth="1"/>
    <col min="9469" max="9469" width="43" style="95" customWidth="1"/>
    <col min="9470" max="9470" width="26.375" style="95" customWidth="1"/>
    <col min="9471" max="9723" width="12.125" style="95"/>
    <col min="9724" max="9724" width="16.375" style="95" customWidth="1"/>
    <col min="9725" max="9725" width="43" style="95" customWidth="1"/>
    <col min="9726" max="9726" width="26.375" style="95" customWidth="1"/>
    <col min="9727" max="9979" width="12.125" style="95"/>
    <col min="9980" max="9980" width="16.375" style="95" customWidth="1"/>
    <col min="9981" max="9981" width="43" style="95" customWidth="1"/>
    <col min="9982" max="9982" width="26.375" style="95" customWidth="1"/>
    <col min="9983" max="10235" width="12.125" style="95"/>
    <col min="10236" max="10236" width="16.375" style="95" customWidth="1"/>
    <col min="10237" max="10237" width="43" style="95" customWidth="1"/>
    <col min="10238" max="10238" width="26.375" style="95" customWidth="1"/>
    <col min="10239" max="10491" width="12.125" style="95"/>
    <col min="10492" max="10492" width="16.375" style="95" customWidth="1"/>
    <col min="10493" max="10493" width="43" style="95" customWidth="1"/>
    <col min="10494" max="10494" width="26.375" style="95" customWidth="1"/>
    <col min="10495" max="10747" width="12.125" style="95"/>
    <col min="10748" max="10748" width="16.375" style="95" customWidth="1"/>
    <col min="10749" max="10749" width="43" style="95" customWidth="1"/>
    <col min="10750" max="10750" width="26.375" style="95" customWidth="1"/>
    <col min="10751" max="11003" width="12.125" style="95"/>
    <col min="11004" max="11004" width="16.375" style="95" customWidth="1"/>
    <col min="11005" max="11005" width="43" style="95" customWidth="1"/>
    <col min="11006" max="11006" width="26.375" style="95" customWidth="1"/>
    <col min="11007" max="11259" width="12.125" style="95"/>
    <col min="11260" max="11260" width="16.375" style="95" customWidth="1"/>
    <col min="11261" max="11261" width="43" style="95" customWidth="1"/>
    <col min="11262" max="11262" width="26.375" style="95" customWidth="1"/>
    <col min="11263" max="11515" width="12.125" style="95"/>
    <col min="11516" max="11516" width="16.375" style="95" customWidth="1"/>
    <col min="11517" max="11517" width="43" style="95" customWidth="1"/>
    <col min="11518" max="11518" width="26.375" style="95" customWidth="1"/>
    <col min="11519" max="11771" width="12.125" style="95"/>
    <col min="11772" max="11772" width="16.375" style="95" customWidth="1"/>
    <col min="11773" max="11773" width="43" style="95" customWidth="1"/>
    <col min="11774" max="11774" width="26.375" style="95" customWidth="1"/>
    <col min="11775" max="12027" width="12.125" style="95"/>
    <col min="12028" max="12028" width="16.375" style="95" customWidth="1"/>
    <col min="12029" max="12029" width="43" style="95" customWidth="1"/>
    <col min="12030" max="12030" width="26.375" style="95" customWidth="1"/>
    <col min="12031" max="12283" width="12.125" style="95"/>
    <col min="12284" max="12284" width="16.375" style="95" customWidth="1"/>
    <col min="12285" max="12285" width="43" style="95" customWidth="1"/>
    <col min="12286" max="12286" width="26.375" style="95" customWidth="1"/>
    <col min="12287" max="12539" width="12.125" style="95"/>
    <col min="12540" max="12540" width="16.375" style="95" customWidth="1"/>
    <col min="12541" max="12541" width="43" style="95" customWidth="1"/>
    <col min="12542" max="12542" width="26.375" style="95" customWidth="1"/>
    <col min="12543" max="12795" width="12.125" style="95"/>
    <col min="12796" max="12796" width="16.375" style="95" customWidth="1"/>
    <col min="12797" max="12797" width="43" style="95" customWidth="1"/>
    <col min="12798" max="12798" width="26.375" style="95" customWidth="1"/>
    <col min="12799" max="13051" width="12.125" style="95"/>
    <col min="13052" max="13052" width="16.375" style="95" customWidth="1"/>
    <col min="13053" max="13053" width="43" style="95" customWidth="1"/>
    <col min="13054" max="13054" width="26.375" style="95" customWidth="1"/>
    <col min="13055" max="13307" width="12.125" style="95"/>
    <col min="13308" max="13308" width="16.375" style="95" customWidth="1"/>
    <col min="13309" max="13309" width="43" style="95" customWidth="1"/>
    <col min="13310" max="13310" width="26.375" style="95" customWidth="1"/>
    <col min="13311" max="13563" width="12.125" style="95"/>
    <col min="13564" max="13564" width="16.375" style="95" customWidth="1"/>
    <col min="13565" max="13565" width="43" style="95" customWidth="1"/>
    <col min="13566" max="13566" width="26.375" style="95" customWidth="1"/>
    <col min="13567" max="13819" width="12.125" style="95"/>
    <col min="13820" max="13820" width="16.375" style="95" customWidth="1"/>
    <col min="13821" max="13821" width="43" style="95" customWidth="1"/>
    <col min="13822" max="13822" width="26.375" style="95" customWidth="1"/>
    <col min="13823" max="14075" width="12.125" style="95"/>
    <col min="14076" max="14076" width="16.375" style="95" customWidth="1"/>
    <col min="14077" max="14077" width="43" style="95" customWidth="1"/>
    <col min="14078" max="14078" width="26.375" style="95" customWidth="1"/>
    <col min="14079" max="14331" width="12.125" style="95"/>
    <col min="14332" max="14332" width="16.375" style="95" customWidth="1"/>
    <col min="14333" max="14333" width="43" style="95" customWidth="1"/>
    <col min="14334" max="14334" width="26.375" style="95" customWidth="1"/>
    <col min="14335" max="14587" width="12.125" style="95"/>
    <col min="14588" max="14588" width="16.375" style="95" customWidth="1"/>
    <col min="14589" max="14589" width="43" style="95" customWidth="1"/>
    <col min="14590" max="14590" width="26.375" style="95" customWidth="1"/>
    <col min="14591" max="14843" width="12.125" style="95"/>
    <col min="14844" max="14844" width="16.375" style="95" customWidth="1"/>
    <col min="14845" max="14845" width="43" style="95" customWidth="1"/>
    <col min="14846" max="14846" width="26.375" style="95" customWidth="1"/>
    <col min="14847" max="15099" width="12.125" style="95"/>
    <col min="15100" max="15100" width="16.375" style="95" customWidth="1"/>
    <col min="15101" max="15101" width="43" style="95" customWidth="1"/>
    <col min="15102" max="15102" width="26.375" style="95" customWidth="1"/>
    <col min="15103" max="15355" width="12.125" style="95"/>
    <col min="15356" max="15356" width="16.375" style="95" customWidth="1"/>
    <col min="15357" max="15357" width="43" style="95" customWidth="1"/>
    <col min="15358" max="15358" width="26.375" style="95" customWidth="1"/>
    <col min="15359" max="15611" width="12.125" style="95"/>
    <col min="15612" max="15612" width="16.375" style="95" customWidth="1"/>
    <col min="15613" max="15613" width="43" style="95" customWidth="1"/>
    <col min="15614" max="15614" width="26.375" style="95" customWidth="1"/>
    <col min="15615" max="15867" width="12.125" style="95"/>
    <col min="15868" max="15868" width="16.375" style="95" customWidth="1"/>
    <col min="15869" max="15869" width="43" style="95" customWidth="1"/>
    <col min="15870" max="15870" width="26.375" style="95" customWidth="1"/>
    <col min="15871" max="16123" width="12.125" style="95"/>
    <col min="16124" max="16124" width="16.375" style="95" customWidth="1"/>
    <col min="16125" max="16125" width="43" style="95" customWidth="1"/>
    <col min="16126" max="16126" width="26.375" style="95" customWidth="1"/>
    <col min="16127" max="16384" width="12.125" style="95"/>
  </cols>
  <sheetData>
    <row r="1" s="94" customFormat="1" ht="35.1" customHeight="1" spans="1:5">
      <c r="A1" s="98" t="s">
        <v>99</v>
      </c>
      <c r="B1" s="99"/>
      <c r="C1" s="99"/>
      <c r="D1" s="98"/>
      <c r="E1" s="98"/>
    </row>
    <row r="2" ht="15" customHeight="1" spans="1:5">
      <c r="A2" s="100"/>
      <c r="B2" s="101"/>
      <c r="C2" s="102"/>
      <c r="D2" s="100"/>
      <c r="E2" s="100"/>
    </row>
    <row r="3" ht="15" customHeight="1" spans="1:5">
      <c r="A3" s="103"/>
      <c r="B3" s="104"/>
    </row>
    <row r="4" ht="15" customHeight="1" spans="1:5">
      <c r="A4" s="103"/>
      <c r="E4" s="105" t="s">
        <v>100</v>
      </c>
    </row>
    <row r="5" ht="30" customHeight="1" spans="1:5">
      <c r="A5" s="106" t="s">
        <v>101</v>
      </c>
      <c r="B5" s="107" t="s">
        <v>8</v>
      </c>
      <c r="C5" s="108" t="s">
        <v>58</v>
      </c>
      <c r="D5" s="109" t="s">
        <v>15</v>
      </c>
      <c r="E5" s="109" t="s">
        <v>16</v>
      </c>
    </row>
    <row r="6" ht="30" customHeight="1" spans="1:5">
      <c r="A6" s="110" t="s">
        <v>102</v>
      </c>
      <c r="B6" s="111">
        <f>SUM(B7:B18)</f>
        <v>503985</v>
      </c>
      <c r="C6" s="111">
        <f>SUM(C7:C18)</f>
        <v>425730</v>
      </c>
      <c r="D6" s="112">
        <f>SUM(D7:D18)</f>
        <v>78255</v>
      </c>
      <c r="E6" s="113">
        <f>IF(C6=0,,ROUND(D6/C6*100,1))</f>
        <v>18.4</v>
      </c>
    </row>
    <row r="7" ht="30" customHeight="1" spans="1:5">
      <c r="A7" s="114" t="s">
        <v>103</v>
      </c>
      <c r="B7" s="111">
        <v>41720</v>
      </c>
      <c r="C7" s="111">
        <v>41180</v>
      </c>
      <c r="D7" s="112">
        <f>B7-C7</f>
        <v>540</v>
      </c>
      <c r="E7" s="113">
        <f t="shared" ref="E7:E18" si="0">IF(C7=0,,ROUND(D7/C7*100,1))</f>
        <v>1.3</v>
      </c>
    </row>
    <row r="8" ht="30" customHeight="1" spans="1:5">
      <c r="A8" s="114" t="s">
        <v>104</v>
      </c>
      <c r="B8" s="111">
        <v>46157</v>
      </c>
      <c r="C8" s="111">
        <v>27318</v>
      </c>
      <c r="D8" s="112">
        <f t="shared" ref="D8:D18" si="1">B8-C8</f>
        <v>18839</v>
      </c>
      <c r="E8" s="113">
        <f t="shared" si="0"/>
        <v>69</v>
      </c>
    </row>
    <row r="9" ht="30" customHeight="1" spans="1:5">
      <c r="A9" s="114" t="s">
        <v>105</v>
      </c>
      <c r="B9" s="111">
        <v>18966</v>
      </c>
      <c r="C9" s="111">
        <v>8187</v>
      </c>
      <c r="D9" s="112">
        <f t="shared" si="1"/>
        <v>10779</v>
      </c>
      <c r="E9" s="113">
        <f t="shared" si="0"/>
        <v>131.7</v>
      </c>
    </row>
    <row r="10" ht="30" customHeight="1" spans="1:5">
      <c r="A10" s="114" t="s">
        <v>106</v>
      </c>
      <c r="B10" s="111">
        <v>6126</v>
      </c>
      <c r="C10" s="111">
        <v>5919</v>
      </c>
      <c r="D10" s="112">
        <f t="shared" si="1"/>
        <v>207</v>
      </c>
      <c r="E10" s="113">
        <f t="shared" si="0"/>
        <v>3.5</v>
      </c>
    </row>
    <row r="11" ht="30" customHeight="1" spans="1:5">
      <c r="A11" s="114" t="s">
        <v>107</v>
      </c>
      <c r="B11" s="111">
        <v>87974</v>
      </c>
      <c r="C11" s="111">
        <v>84098</v>
      </c>
      <c r="D11" s="112">
        <f t="shared" si="1"/>
        <v>3876</v>
      </c>
      <c r="E11" s="113">
        <f t="shared" si="0"/>
        <v>4.6</v>
      </c>
    </row>
    <row r="12" ht="30" customHeight="1" spans="1:5">
      <c r="A12" s="114" t="s">
        <v>108</v>
      </c>
      <c r="B12" s="111">
        <v>804</v>
      </c>
      <c r="C12" s="111">
        <v>401</v>
      </c>
      <c r="D12" s="112">
        <f t="shared" si="1"/>
        <v>403</v>
      </c>
      <c r="E12" s="113">
        <f t="shared" si="0"/>
        <v>100.5</v>
      </c>
    </row>
    <row r="13" ht="30" customHeight="1" spans="1:5">
      <c r="A13" s="114" t="s">
        <v>109</v>
      </c>
      <c r="B13" s="111">
        <v>90782</v>
      </c>
      <c r="C13" s="111">
        <v>29514</v>
      </c>
      <c r="D13" s="112">
        <f t="shared" si="1"/>
        <v>61268</v>
      </c>
      <c r="E13" s="113">
        <f t="shared" si="0"/>
        <v>207.6</v>
      </c>
    </row>
    <row r="14" ht="30" customHeight="1" spans="1:5">
      <c r="A14" s="114" t="s">
        <v>110</v>
      </c>
      <c r="B14" s="111">
        <v>82675</v>
      </c>
      <c r="C14" s="111">
        <v>115365</v>
      </c>
      <c r="D14" s="112">
        <f t="shared" si="1"/>
        <v>-32690</v>
      </c>
      <c r="E14" s="113">
        <f t="shared" si="0"/>
        <v>-28.3</v>
      </c>
    </row>
    <row r="15" ht="30" customHeight="1" spans="1:5">
      <c r="A15" s="114" t="s">
        <v>111</v>
      </c>
      <c r="B15" s="111">
        <v>73037</v>
      </c>
      <c r="C15" s="111">
        <v>70736</v>
      </c>
      <c r="D15" s="112">
        <f t="shared" si="1"/>
        <v>2301</v>
      </c>
      <c r="E15" s="113">
        <f t="shared" si="0"/>
        <v>3.3</v>
      </c>
    </row>
    <row r="16" ht="30" customHeight="1" spans="1:5">
      <c r="A16" s="114" t="s">
        <v>112</v>
      </c>
      <c r="B16" s="111">
        <v>45775</v>
      </c>
      <c r="C16" s="111">
        <v>40295</v>
      </c>
      <c r="D16" s="112">
        <f t="shared" si="1"/>
        <v>5480</v>
      </c>
      <c r="E16" s="113">
        <f t="shared" si="0"/>
        <v>13.6</v>
      </c>
    </row>
    <row r="17" ht="30" customHeight="1" spans="1:5">
      <c r="A17" s="114" t="s">
        <v>113</v>
      </c>
      <c r="B17" s="111">
        <v>8283</v>
      </c>
      <c r="C17" s="111">
        <v>2392</v>
      </c>
      <c r="D17" s="112">
        <f t="shared" si="1"/>
        <v>5891</v>
      </c>
      <c r="E17" s="113">
        <f t="shared" si="0"/>
        <v>246.3</v>
      </c>
    </row>
    <row r="18" ht="30" customHeight="1" spans="1:5">
      <c r="A18" s="114" t="s">
        <v>114</v>
      </c>
      <c r="B18" s="111">
        <v>1686</v>
      </c>
      <c r="C18" s="111">
        <v>325</v>
      </c>
      <c r="D18" s="112">
        <f t="shared" si="1"/>
        <v>1361</v>
      </c>
      <c r="E18" s="115">
        <f t="shared" si="0"/>
        <v>418.8</v>
      </c>
    </row>
    <row r="38" spans="11:12">
      <c r="K38" s="95">
        <v>89</v>
      </c>
      <c r="L38" s="95">
        <v>89</v>
      </c>
    </row>
    <row r="39" spans="11:12">
      <c r="K39" s="95">
        <v>24</v>
      </c>
      <c r="L39" s="95">
        <v>24</v>
      </c>
    </row>
  </sheetData>
  <mergeCells count="1">
    <mergeCell ref="A1:E1"/>
  </mergeCells>
  <dataValidations count="1">
    <dataValidation type="decimal" operator="between" allowBlank="1" showInputMessage="1" showErrorMessage="1" sqref="B11">
      <formula1>-99999999999999</formula1>
      <formula2>99999999999999</formula2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showZeros="0" tabSelected="1" zoomScale="85" zoomScaleNormal="85" topLeftCell="A7" workbookViewId="0">
      <selection activeCell="G19" sqref="G19"/>
    </sheetView>
  </sheetViews>
  <sheetFormatPr defaultColWidth="9" defaultRowHeight="13.5"/>
  <cols>
    <col min="1" max="1" width="30.625" style="60" customWidth="1"/>
    <col min="2" max="2" width="20.625" style="60" hidden="1" customWidth="1"/>
    <col min="3" max="4" width="20.625" style="30" customWidth="1"/>
    <col min="5" max="7" width="20.625" style="60" customWidth="1"/>
    <col min="8" max="8" width="20.625" style="31" customWidth="1"/>
    <col min="9" max="9" width="20.375" style="31" customWidth="1"/>
    <col min="10" max="10" width="20.625" style="60" customWidth="1"/>
    <col min="11" max="11" width="20.625" style="61" customWidth="1"/>
    <col min="12" max="12" width="9.375" hidden="1" customWidth="1"/>
    <col min="13" max="13" width="20.625" style="60" hidden="1" customWidth="1"/>
    <col min="14" max="16384" width="9" style="60"/>
  </cols>
  <sheetData>
    <row r="1" s="26" customFormat="1" ht="35.1" customHeight="1" spans="1:13">
      <c r="A1" s="62" t="s">
        <v>115</v>
      </c>
      <c r="B1" s="62"/>
      <c r="C1" s="63"/>
      <c r="D1" s="63"/>
      <c r="E1" s="62"/>
      <c r="F1" s="62"/>
      <c r="G1" s="62"/>
      <c r="H1" s="63"/>
      <c r="I1" s="63"/>
      <c r="J1" s="62"/>
      <c r="K1" s="64"/>
      <c r="L1"/>
      <c r="M1" s="33"/>
    </row>
    <row r="2" s="58" customFormat="1" ht="15" customHeight="1" spans="1:13">
      <c r="A2" s="65"/>
      <c r="B2" s="65"/>
      <c r="C2" s="36"/>
      <c r="D2" s="36"/>
      <c r="E2" s="65"/>
      <c r="F2" s="65"/>
      <c r="G2" s="65"/>
      <c r="H2" s="36"/>
      <c r="I2" s="36"/>
      <c r="J2" s="36"/>
      <c r="K2" s="66"/>
      <c r="L2"/>
      <c r="M2" s="65"/>
    </row>
    <row r="3" ht="15" customHeight="1" spans="1:13">
      <c r="A3" s="67"/>
      <c r="E3" s="68"/>
      <c r="G3" s="69"/>
      <c r="J3" s="70"/>
      <c r="K3" s="71" t="s">
        <v>116</v>
      </c>
    </row>
    <row r="4" s="59" customFormat="1" ht="24.95" customHeight="1" spans="1:13">
      <c r="A4" s="72" t="s">
        <v>117</v>
      </c>
      <c r="B4" s="73" t="s">
        <v>118</v>
      </c>
      <c r="C4" s="42" t="s">
        <v>8</v>
      </c>
      <c r="D4" s="48" t="s">
        <v>58</v>
      </c>
      <c r="E4" s="74" t="s">
        <v>119</v>
      </c>
      <c r="F4" s="74"/>
      <c r="G4" s="73" t="s">
        <v>120</v>
      </c>
      <c r="H4" s="75" t="s">
        <v>121</v>
      </c>
      <c r="I4" s="76"/>
      <c r="J4" s="76"/>
      <c r="K4" s="77"/>
      <c r="L4"/>
      <c r="M4" s="78" t="s">
        <v>8</v>
      </c>
    </row>
    <row r="5" s="59" customFormat="1" ht="24.95" customHeight="1" spans="1:13">
      <c r="A5" s="79"/>
      <c r="B5" s="79"/>
      <c r="C5" s="46"/>
      <c r="D5" s="45"/>
      <c r="E5" s="80" t="s">
        <v>15</v>
      </c>
      <c r="F5" s="81" t="s">
        <v>122</v>
      </c>
      <c r="G5" s="79"/>
      <c r="H5" s="44" t="s">
        <v>8</v>
      </c>
      <c r="I5" s="44" t="s">
        <v>58</v>
      </c>
      <c r="J5" s="74" t="s">
        <v>15</v>
      </c>
      <c r="K5" s="82" t="s">
        <v>122</v>
      </c>
      <c r="L5"/>
      <c r="M5" s="83"/>
    </row>
    <row r="6" ht="24.95" customHeight="1" spans="1:13">
      <c r="A6" s="84" t="s">
        <v>123</v>
      </c>
      <c r="B6" s="85">
        <f>SUM(B7:B33)</f>
        <v>175161</v>
      </c>
      <c r="C6" s="85">
        <f>SUM(C7:C33)</f>
        <v>121026</v>
      </c>
      <c r="D6" s="85">
        <f>SUM(D7:D33)</f>
        <v>156460</v>
      </c>
      <c r="E6" s="85">
        <f>C6-D6</f>
        <v>-35434</v>
      </c>
      <c r="F6" s="86">
        <f>ROUND(E6/D6*100,1)</f>
        <v>-22.6</v>
      </c>
      <c r="G6" s="87">
        <f>ROUND(C6/B6*100,1)</f>
        <v>69.1</v>
      </c>
      <c r="H6" s="88">
        <f>SUM(H7:H33)</f>
        <v>53874</v>
      </c>
      <c r="I6" s="88">
        <f>SUM(I7:I33)</f>
        <v>55281</v>
      </c>
      <c r="J6" s="85">
        <f>H6-I6</f>
        <v>-1407</v>
      </c>
      <c r="K6" s="89">
        <f>ROUND(J6/I6*100,1)</f>
        <v>-2.5</v>
      </c>
      <c r="L6">
        <f>C6-H6</f>
        <v>67152</v>
      </c>
      <c r="M6" s="90">
        <v>37984</v>
      </c>
    </row>
    <row r="7" ht="24.95" customHeight="1" spans="1:13">
      <c r="A7" s="91" t="s">
        <v>124</v>
      </c>
      <c r="B7" s="85">
        <v>9379</v>
      </c>
      <c r="C7" s="85">
        <v>6472</v>
      </c>
      <c r="D7" s="85">
        <v>5182</v>
      </c>
      <c r="E7" s="85">
        <f>C7-D7</f>
        <v>1290</v>
      </c>
      <c r="F7" s="86">
        <f>ROUND(E7/D7*100,1)</f>
        <v>24.9</v>
      </c>
      <c r="G7" s="87">
        <f t="shared" ref="G7:G33" si="0">ROUND(C7/B7*100,1)</f>
        <v>69</v>
      </c>
      <c r="H7" s="88">
        <v>0</v>
      </c>
      <c r="I7" s="88">
        <v>0</v>
      </c>
      <c r="J7" s="85">
        <f t="shared" ref="J7:J34" si="1">H7-I7</f>
        <v>0</v>
      </c>
      <c r="K7" s="89"/>
      <c r="L7">
        <f t="shared" ref="L7:L33" si="2">C7-H7</f>
        <v>6472</v>
      </c>
      <c r="M7" s="90">
        <v>557</v>
      </c>
    </row>
    <row r="8" ht="24.95" customHeight="1" spans="1:13">
      <c r="A8" s="91" t="s">
        <v>125</v>
      </c>
      <c r="B8" s="85">
        <v>3361</v>
      </c>
      <c r="C8" s="85">
        <v>2370</v>
      </c>
      <c r="D8" s="85">
        <v>1650</v>
      </c>
      <c r="E8" s="85">
        <f t="shared" ref="E8:E36" si="3">C8-D8</f>
        <v>720</v>
      </c>
      <c r="F8" s="86">
        <f>ROUND(E8/D8*100,1)</f>
        <v>43.6</v>
      </c>
      <c r="G8" s="87">
        <f t="shared" si="0"/>
        <v>70.5</v>
      </c>
      <c r="H8" s="88">
        <v>1395</v>
      </c>
      <c r="I8" s="88">
        <v>1021</v>
      </c>
      <c r="J8" s="85">
        <f t="shared" si="1"/>
        <v>374</v>
      </c>
      <c r="K8" s="89"/>
      <c r="L8">
        <f t="shared" si="2"/>
        <v>975</v>
      </c>
      <c r="M8" s="90">
        <v>298</v>
      </c>
    </row>
    <row r="9" ht="24.95" customHeight="1" spans="1:13">
      <c r="A9" s="91" t="s">
        <v>126</v>
      </c>
      <c r="B9" s="85">
        <v>4603</v>
      </c>
      <c r="C9" s="85">
        <v>3392</v>
      </c>
      <c r="D9" s="85">
        <v>3214</v>
      </c>
      <c r="E9" s="85">
        <f t="shared" si="3"/>
        <v>178</v>
      </c>
      <c r="F9" s="86">
        <f>ROUND(E9/D9*100,1)</f>
        <v>5.5</v>
      </c>
      <c r="G9" s="87">
        <f t="shared" si="0"/>
        <v>73.7</v>
      </c>
      <c r="H9" s="88">
        <v>0</v>
      </c>
      <c r="I9" s="88">
        <v>0</v>
      </c>
      <c r="J9" s="85">
        <f t="shared" si="1"/>
        <v>0</v>
      </c>
      <c r="K9" s="89"/>
      <c r="L9">
        <f t="shared" si="2"/>
        <v>3392</v>
      </c>
      <c r="M9" s="90">
        <v>483</v>
      </c>
    </row>
    <row r="10" ht="24.95" customHeight="1" spans="1:13">
      <c r="A10" s="91" t="s">
        <v>127</v>
      </c>
      <c r="B10" s="85">
        <v>5792</v>
      </c>
      <c r="C10" s="85">
        <v>2900</v>
      </c>
      <c r="D10" s="85">
        <v>3181</v>
      </c>
      <c r="E10" s="85">
        <f t="shared" si="3"/>
        <v>-281</v>
      </c>
      <c r="F10" s="86">
        <f t="shared" ref="F10:F36" si="4">ROUND(E10/D10*100,1)</f>
        <v>-8.8</v>
      </c>
      <c r="G10" s="87">
        <f t="shared" si="0"/>
        <v>50.1</v>
      </c>
      <c r="H10" s="88">
        <v>0</v>
      </c>
      <c r="I10" s="88">
        <v>0</v>
      </c>
      <c r="J10" s="85">
        <f t="shared" si="1"/>
        <v>0</v>
      </c>
      <c r="K10" s="89"/>
      <c r="L10">
        <f t="shared" si="2"/>
        <v>2900</v>
      </c>
      <c r="M10" s="90">
        <v>261</v>
      </c>
    </row>
    <row r="11" ht="24.95" customHeight="1" spans="1:13">
      <c r="A11" s="91" t="s">
        <v>128</v>
      </c>
      <c r="B11" s="85">
        <v>3118</v>
      </c>
      <c r="C11" s="85">
        <v>1354</v>
      </c>
      <c r="D11" s="85">
        <v>1284</v>
      </c>
      <c r="E11" s="85">
        <f t="shared" si="3"/>
        <v>70</v>
      </c>
      <c r="F11" s="86">
        <f t="shared" si="4"/>
        <v>5.5</v>
      </c>
      <c r="G11" s="87">
        <f t="shared" si="0"/>
        <v>43.4</v>
      </c>
      <c r="H11" s="88">
        <v>440</v>
      </c>
      <c r="I11" s="88">
        <v>479</v>
      </c>
      <c r="J11" s="85">
        <f t="shared" si="1"/>
        <v>-39</v>
      </c>
      <c r="K11" s="89"/>
      <c r="L11">
        <f t="shared" si="2"/>
        <v>914</v>
      </c>
      <c r="M11" s="90">
        <v>1493</v>
      </c>
    </row>
    <row r="12" ht="24.95" customHeight="1" spans="1:13">
      <c r="A12" s="91" t="s">
        <v>129</v>
      </c>
      <c r="B12" s="85">
        <v>7605</v>
      </c>
      <c r="C12" s="85">
        <v>4812</v>
      </c>
      <c r="D12" s="85">
        <v>4865</v>
      </c>
      <c r="E12" s="85">
        <f t="shared" si="3"/>
        <v>-53</v>
      </c>
      <c r="F12" s="86">
        <f t="shared" si="4"/>
        <v>-1.1</v>
      </c>
      <c r="G12" s="87">
        <f t="shared" si="0"/>
        <v>63.3</v>
      </c>
      <c r="H12" s="88">
        <v>2600</v>
      </c>
      <c r="I12" s="88">
        <v>2700</v>
      </c>
      <c r="J12" s="85">
        <f t="shared" si="1"/>
        <v>-100</v>
      </c>
      <c r="K12" s="89"/>
      <c r="L12">
        <f t="shared" si="2"/>
        <v>2212</v>
      </c>
      <c r="M12" s="90">
        <v>1164</v>
      </c>
    </row>
    <row r="13" ht="24" customHeight="1" spans="1:13">
      <c r="A13" s="91" t="s">
        <v>130</v>
      </c>
      <c r="B13" s="85">
        <v>5699</v>
      </c>
      <c r="C13" s="85">
        <v>3413</v>
      </c>
      <c r="D13" s="85">
        <v>3921</v>
      </c>
      <c r="E13" s="85">
        <f t="shared" si="3"/>
        <v>-508</v>
      </c>
      <c r="F13" s="86">
        <f t="shared" si="4"/>
        <v>-13</v>
      </c>
      <c r="G13" s="87">
        <f t="shared" si="0"/>
        <v>59.9</v>
      </c>
      <c r="H13" s="88">
        <v>2890</v>
      </c>
      <c r="I13" s="88">
        <v>3510</v>
      </c>
      <c r="J13" s="85">
        <f t="shared" ref="J13:J21" si="5">H13-I13</f>
        <v>-620</v>
      </c>
      <c r="K13" s="89">
        <f>ROUND(J13/I13*100,1)</f>
        <v>-17.7</v>
      </c>
      <c r="L13">
        <f t="shared" si="2"/>
        <v>523</v>
      </c>
      <c r="M13" s="90">
        <v>1728</v>
      </c>
    </row>
    <row r="14" ht="24.95" customHeight="1" spans="1:13">
      <c r="A14" s="91" t="s">
        <v>131</v>
      </c>
      <c r="B14" s="85">
        <v>3100</v>
      </c>
      <c r="C14" s="85">
        <v>1313</v>
      </c>
      <c r="D14" s="85">
        <v>2158</v>
      </c>
      <c r="E14" s="85">
        <f t="shared" si="3"/>
        <v>-845</v>
      </c>
      <c r="F14" s="86">
        <f t="shared" si="4"/>
        <v>-39.2</v>
      </c>
      <c r="G14" s="87">
        <f t="shared" si="0"/>
        <v>42.4</v>
      </c>
      <c r="H14" s="88">
        <v>968</v>
      </c>
      <c r="I14" s="88">
        <v>1850</v>
      </c>
      <c r="J14" s="85">
        <f t="shared" si="5"/>
        <v>-882</v>
      </c>
      <c r="K14" s="89"/>
      <c r="L14">
        <f t="shared" si="2"/>
        <v>345</v>
      </c>
      <c r="M14" s="90">
        <v>631</v>
      </c>
    </row>
    <row r="15" ht="24.95" customHeight="1" spans="1:13">
      <c r="A15" s="91" t="s">
        <v>132</v>
      </c>
      <c r="B15" s="85">
        <v>4500</v>
      </c>
      <c r="C15" s="85">
        <v>1580</v>
      </c>
      <c r="D15" s="85">
        <v>1933</v>
      </c>
      <c r="E15" s="85">
        <f t="shared" si="3"/>
        <v>-353</v>
      </c>
      <c r="F15" s="86">
        <f t="shared" si="4"/>
        <v>-18.3</v>
      </c>
      <c r="G15" s="87">
        <f t="shared" si="0"/>
        <v>35.1</v>
      </c>
      <c r="H15" s="88">
        <v>888</v>
      </c>
      <c r="I15" s="88">
        <v>813</v>
      </c>
      <c r="J15" s="90">
        <f t="shared" si="5"/>
        <v>75</v>
      </c>
      <c r="K15" s="89"/>
      <c r="L15">
        <f t="shared" si="2"/>
        <v>692</v>
      </c>
      <c r="M15" s="90">
        <v>451</v>
      </c>
    </row>
    <row r="16" ht="24.95" customHeight="1" spans="1:13">
      <c r="A16" s="91" t="s">
        <v>133</v>
      </c>
      <c r="B16" s="85">
        <v>7900</v>
      </c>
      <c r="C16" s="85">
        <v>4610</v>
      </c>
      <c r="D16" s="85">
        <v>5402</v>
      </c>
      <c r="E16" s="85">
        <f t="shared" si="3"/>
        <v>-792</v>
      </c>
      <c r="F16" s="86">
        <f t="shared" si="4"/>
        <v>-14.7</v>
      </c>
      <c r="G16" s="87">
        <f t="shared" si="0"/>
        <v>58.4</v>
      </c>
      <c r="H16" s="88">
        <v>5150</v>
      </c>
      <c r="I16" s="88">
        <v>5150</v>
      </c>
      <c r="J16" s="90">
        <f t="shared" si="5"/>
        <v>0</v>
      </c>
      <c r="K16" s="89"/>
      <c r="L16">
        <f t="shared" si="2"/>
        <v>-540</v>
      </c>
      <c r="M16" s="90">
        <v>1744</v>
      </c>
    </row>
    <row r="17" ht="24.95" customHeight="1" spans="1:13">
      <c r="A17" s="91" t="s">
        <v>134</v>
      </c>
      <c r="B17" s="85">
        <v>5096</v>
      </c>
      <c r="C17" s="85">
        <v>2907</v>
      </c>
      <c r="D17" s="85">
        <v>3243</v>
      </c>
      <c r="E17" s="85">
        <f t="shared" si="3"/>
        <v>-336</v>
      </c>
      <c r="F17" s="86">
        <f t="shared" si="4"/>
        <v>-10.4</v>
      </c>
      <c r="G17" s="87">
        <f t="shared" si="0"/>
        <v>57</v>
      </c>
      <c r="H17" s="88">
        <v>2700</v>
      </c>
      <c r="I17" s="92">
        <v>2200</v>
      </c>
      <c r="J17" s="90">
        <f t="shared" si="5"/>
        <v>500</v>
      </c>
      <c r="K17" s="89"/>
      <c r="L17">
        <f t="shared" si="2"/>
        <v>207</v>
      </c>
      <c r="M17" s="90">
        <v>325</v>
      </c>
    </row>
    <row r="18" ht="24.95" customHeight="1" spans="1:13">
      <c r="A18" s="91" t="s">
        <v>135</v>
      </c>
      <c r="B18" s="85">
        <v>4668</v>
      </c>
      <c r="C18" s="85">
        <v>4568</v>
      </c>
      <c r="D18" s="85">
        <v>2917</v>
      </c>
      <c r="E18" s="85">
        <f t="shared" si="3"/>
        <v>1651</v>
      </c>
      <c r="F18" s="86">
        <f t="shared" si="4"/>
        <v>56.6</v>
      </c>
      <c r="G18" s="87">
        <f t="shared" si="0"/>
        <v>97.9</v>
      </c>
      <c r="H18" s="88">
        <v>3640</v>
      </c>
      <c r="I18" s="92">
        <v>2629</v>
      </c>
      <c r="J18" s="90">
        <f t="shared" si="5"/>
        <v>1011</v>
      </c>
      <c r="K18" s="89">
        <f>ROUND(J18/I18*100,1)</f>
        <v>38.5</v>
      </c>
      <c r="L18">
        <f t="shared" si="2"/>
        <v>928</v>
      </c>
      <c r="M18" s="90">
        <v>212</v>
      </c>
    </row>
    <row r="19" ht="24.95" customHeight="1" spans="1:13">
      <c r="A19" s="91" t="s">
        <v>136</v>
      </c>
      <c r="B19" s="85">
        <v>2950</v>
      </c>
      <c r="C19" s="85">
        <v>2020</v>
      </c>
      <c r="D19" s="85">
        <v>1152</v>
      </c>
      <c r="E19" s="85">
        <f t="shared" si="3"/>
        <v>868</v>
      </c>
      <c r="F19" s="86">
        <f t="shared" si="4"/>
        <v>75.3</v>
      </c>
      <c r="G19" s="87">
        <f t="shared" si="0"/>
        <v>68.5</v>
      </c>
      <c r="H19" s="88">
        <v>730</v>
      </c>
      <c r="I19" s="92">
        <v>658</v>
      </c>
      <c r="J19" s="90">
        <f t="shared" si="5"/>
        <v>72</v>
      </c>
      <c r="K19" s="89"/>
      <c r="L19">
        <f t="shared" si="2"/>
        <v>1290</v>
      </c>
      <c r="M19" s="90">
        <v>296</v>
      </c>
    </row>
    <row r="20" ht="24.95" customHeight="1" spans="1:13">
      <c r="A20" s="91" t="s">
        <v>137</v>
      </c>
      <c r="B20" s="85">
        <v>3800</v>
      </c>
      <c r="C20" s="85">
        <v>2264</v>
      </c>
      <c r="D20" s="85">
        <v>2483</v>
      </c>
      <c r="E20" s="85">
        <f t="shared" si="3"/>
        <v>-219</v>
      </c>
      <c r="F20" s="86">
        <f t="shared" si="4"/>
        <v>-8.8</v>
      </c>
      <c r="G20" s="87">
        <f t="shared" si="0"/>
        <v>59.6</v>
      </c>
      <c r="H20" s="88">
        <v>1930</v>
      </c>
      <c r="I20" s="92">
        <v>2230</v>
      </c>
      <c r="J20" s="90">
        <f t="shared" si="5"/>
        <v>-300</v>
      </c>
      <c r="K20" s="89"/>
      <c r="L20">
        <f t="shared" si="2"/>
        <v>334</v>
      </c>
      <c r="M20" s="90">
        <v>654</v>
      </c>
    </row>
    <row r="21" ht="24.95" customHeight="1" spans="1:13">
      <c r="A21" s="54" t="s">
        <v>138</v>
      </c>
      <c r="B21" s="85">
        <v>2861</v>
      </c>
      <c r="C21" s="85">
        <v>1780</v>
      </c>
      <c r="D21" s="85">
        <v>1831</v>
      </c>
      <c r="E21" s="85">
        <f t="shared" si="3"/>
        <v>-51</v>
      </c>
      <c r="F21" s="86">
        <f t="shared" si="4"/>
        <v>-2.8</v>
      </c>
      <c r="G21" s="87">
        <f t="shared" si="0"/>
        <v>62.2</v>
      </c>
      <c r="H21" s="88">
        <v>1700</v>
      </c>
      <c r="I21" s="92">
        <v>1756</v>
      </c>
      <c r="J21" s="90">
        <f t="shared" si="5"/>
        <v>-56</v>
      </c>
      <c r="K21" s="89">
        <f>ROUND(J21/I21*100,1)</f>
        <v>-3.2</v>
      </c>
      <c r="L21">
        <f t="shared" si="2"/>
        <v>80</v>
      </c>
      <c r="M21" s="90">
        <v>771</v>
      </c>
    </row>
    <row r="22" ht="24.95" customHeight="1" spans="1:13">
      <c r="A22" s="91" t="s">
        <v>139</v>
      </c>
      <c r="B22" s="85">
        <v>4325</v>
      </c>
      <c r="C22" s="85">
        <v>3182</v>
      </c>
      <c r="D22" s="85">
        <v>2336</v>
      </c>
      <c r="E22" s="85">
        <f t="shared" si="3"/>
        <v>846</v>
      </c>
      <c r="F22" s="86">
        <f t="shared" si="4"/>
        <v>36.2</v>
      </c>
      <c r="G22" s="87">
        <f t="shared" si="0"/>
        <v>73.6</v>
      </c>
      <c r="H22" s="88">
        <v>2350</v>
      </c>
      <c r="I22" s="88">
        <v>1938</v>
      </c>
      <c r="J22" s="90">
        <f t="shared" si="1"/>
        <v>412</v>
      </c>
      <c r="K22" s="89">
        <f>ROUND(J22/I22*100,1)</f>
        <v>21.3</v>
      </c>
      <c r="L22">
        <f t="shared" si="2"/>
        <v>832</v>
      </c>
      <c r="M22" s="90">
        <v>599</v>
      </c>
    </row>
    <row r="23" ht="24.95" customHeight="1" spans="1:13">
      <c r="A23" s="91" t="s">
        <v>140</v>
      </c>
      <c r="B23" s="85">
        <v>4531</v>
      </c>
      <c r="C23" s="85">
        <v>2686</v>
      </c>
      <c r="D23" s="85">
        <v>2733</v>
      </c>
      <c r="E23" s="85">
        <f t="shared" si="3"/>
        <v>-47</v>
      </c>
      <c r="F23" s="86">
        <f t="shared" si="4"/>
        <v>-1.7</v>
      </c>
      <c r="G23" s="87">
        <f t="shared" si="0"/>
        <v>59.3</v>
      </c>
      <c r="H23" s="88">
        <v>1950</v>
      </c>
      <c r="I23" s="88">
        <v>2550</v>
      </c>
      <c r="J23" s="90">
        <f t="shared" si="1"/>
        <v>-600</v>
      </c>
      <c r="K23" s="89"/>
      <c r="L23">
        <f t="shared" si="2"/>
        <v>736</v>
      </c>
      <c r="M23" s="90">
        <v>9542</v>
      </c>
    </row>
    <row r="24" ht="24.95" customHeight="1" spans="1:13">
      <c r="A24" s="91" t="s">
        <v>141</v>
      </c>
      <c r="B24" s="85">
        <v>3407</v>
      </c>
      <c r="C24" s="85">
        <v>1713</v>
      </c>
      <c r="D24" s="85">
        <v>1595</v>
      </c>
      <c r="E24" s="85">
        <f t="shared" si="3"/>
        <v>118</v>
      </c>
      <c r="F24" s="86">
        <f t="shared" si="4"/>
        <v>7.4</v>
      </c>
      <c r="G24" s="87">
        <f t="shared" si="0"/>
        <v>50.3</v>
      </c>
      <c r="H24" s="88">
        <v>1480</v>
      </c>
      <c r="I24" s="88">
        <v>1456</v>
      </c>
      <c r="J24" s="90">
        <f t="shared" si="1"/>
        <v>24</v>
      </c>
      <c r="K24" s="89">
        <f>ROUND(J24/I24*100,1)</f>
        <v>1.6</v>
      </c>
      <c r="L24">
        <f t="shared" si="2"/>
        <v>233</v>
      </c>
      <c r="M24" s="90">
        <v>406</v>
      </c>
    </row>
    <row r="25" ht="24.95" customHeight="1" spans="1:13">
      <c r="A25" s="91" t="s">
        <v>142</v>
      </c>
      <c r="B25" s="85">
        <v>4719</v>
      </c>
      <c r="C25" s="85">
        <v>2662</v>
      </c>
      <c r="D25" s="85">
        <v>2877</v>
      </c>
      <c r="E25" s="85">
        <f t="shared" si="3"/>
        <v>-215</v>
      </c>
      <c r="F25" s="86">
        <f t="shared" si="4"/>
        <v>-7.5</v>
      </c>
      <c r="G25" s="87">
        <f t="shared" si="0"/>
        <v>56.4</v>
      </c>
      <c r="H25" s="88">
        <v>2300</v>
      </c>
      <c r="I25" s="88">
        <v>2772</v>
      </c>
      <c r="J25" s="90">
        <f t="shared" si="1"/>
        <v>-472</v>
      </c>
      <c r="K25" s="89">
        <f>ROUND(J25/I25*100,1)</f>
        <v>-17</v>
      </c>
      <c r="L25">
        <f t="shared" si="2"/>
        <v>362</v>
      </c>
      <c r="M25" s="90">
        <v>1108</v>
      </c>
    </row>
    <row r="26" ht="24" customHeight="1" spans="1:13">
      <c r="A26" s="91" t="s">
        <v>143</v>
      </c>
      <c r="B26" s="85">
        <v>4476</v>
      </c>
      <c r="C26" s="85">
        <v>1524</v>
      </c>
      <c r="D26" s="85">
        <v>2072</v>
      </c>
      <c r="E26" s="85">
        <f t="shared" si="3"/>
        <v>-548</v>
      </c>
      <c r="F26" s="86">
        <f t="shared" si="4"/>
        <v>-26.4</v>
      </c>
      <c r="G26" s="87">
        <f t="shared" si="0"/>
        <v>34</v>
      </c>
      <c r="H26" s="88">
        <v>1500</v>
      </c>
      <c r="I26" s="88">
        <v>2052</v>
      </c>
      <c r="J26" s="90">
        <f t="shared" si="1"/>
        <v>-552</v>
      </c>
      <c r="K26" s="89"/>
      <c r="L26">
        <f t="shared" si="2"/>
        <v>24</v>
      </c>
      <c r="M26" s="90">
        <v>579</v>
      </c>
    </row>
    <row r="27" ht="24.95" customHeight="1" spans="1:13">
      <c r="A27" s="93" t="s">
        <v>144</v>
      </c>
      <c r="B27" s="85">
        <v>5174</v>
      </c>
      <c r="C27" s="85">
        <v>3601</v>
      </c>
      <c r="D27" s="85">
        <v>2887</v>
      </c>
      <c r="E27" s="85">
        <f t="shared" si="3"/>
        <v>714</v>
      </c>
      <c r="F27" s="86">
        <f t="shared" si="4"/>
        <v>24.7</v>
      </c>
      <c r="G27" s="87">
        <f t="shared" si="0"/>
        <v>69.6</v>
      </c>
      <c r="H27" s="88">
        <v>2882</v>
      </c>
      <c r="I27" s="88">
        <v>343</v>
      </c>
      <c r="J27" s="90">
        <f t="shared" si="1"/>
        <v>2539</v>
      </c>
      <c r="K27" s="89"/>
      <c r="L27">
        <f t="shared" si="2"/>
        <v>719</v>
      </c>
      <c r="M27" s="90">
        <v>1136</v>
      </c>
    </row>
    <row r="28" ht="24.95" customHeight="1" spans="1:13">
      <c r="A28" s="91" t="s">
        <v>145</v>
      </c>
      <c r="B28" s="85">
        <v>7297</v>
      </c>
      <c r="C28" s="85">
        <v>4423</v>
      </c>
      <c r="D28" s="85">
        <v>5255</v>
      </c>
      <c r="E28" s="85">
        <f t="shared" si="3"/>
        <v>-832</v>
      </c>
      <c r="F28" s="86">
        <f t="shared" si="4"/>
        <v>-15.8</v>
      </c>
      <c r="G28" s="87">
        <f t="shared" si="0"/>
        <v>60.6</v>
      </c>
      <c r="H28" s="88">
        <v>2800</v>
      </c>
      <c r="I28" s="88">
        <v>4000</v>
      </c>
      <c r="J28" s="90">
        <f t="shared" si="1"/>
        <v>-1200</v>
      </c>
      <c r="K28" s="89">
        <f>ROUND(J28/I28*100,1)</f>
        <v>-30</v>
      </c>
      <c r="L28">
        <f t="shared" si="2"/>
        <v>1623</v>
      </c>
      <c r="M28" s="90">
        <v>1983</v>
      </c>
    </row>
    <row r="29" ht="24.95" customHeight="1" spans="1:13">
      <c r="A29" s="91" t="s">
        <v>146</v>
      </c>
      <c r="B29" s="85">
        <v>7739</v>
      </c>
      <c r="C29" s="85">
        <v>4348</v>
      </c>
      <c r="D29" s="85">
        <v>4509</v>
      </c>
      <c r="E29" s="85">
        <f t="shared" si="3"/>
        <v>-161</v>
      </c>
      <c r="F29" s="86">
        <f t="shared" si="4"/>
        <v>-3.6</v>
      </c>
      <c r="G29" s="87">
        <f t="shared" si="0"/>
        <v>56.2</v>
      </c>
      <c r="H29" s="88">
        <v>3750</v>
      </c>
      <c r="I29" s="88">
        <v>3940</v>
      </c>
      <c r="J29" s="90">
        <f t="shared" si="1"/>
        <v>-190</v>
      </c>
      <c r="K29" s="89"/>
      <c r="L29">
        <f t="shared" si="2"/>
        <v>598</v>
      </c>
      <c r="M29" s="90">
        <v>1061</v>
      </c>
    </row>
    <row r="30" ht="24.95" customHeight="1" spans="1:13">
      <c r="A30" s="91" t="s">
        <v>147</v>
      </c>
      <c r="B30" s="85">
        <v>4180</v>
      </c>
      <c r="C30" s="85">
        <v>2082</v>
      </c>
      <c r="D30" s="85">
        <v>2743</v>
      </c>
      <c r="E30" s="85">
        <f t="shared" si="3"/>
        <v>-661</v>
      </c>
      <c r="F30" s="86">
        <f t="shared" si="4"/>
        <v>-24.1</v>
      </c>
      <c r="G30" s="87">
        <f t="shared" si="0"/>
        <v>49.8</v>
      </c>
      <c r="H30" s="88">
        <v>1890</v>
      </c>
      <c r="I30" s="88">
        <v>2410</v>
      </c>
      <c r="J30" s="90">
        <f t="shared" si="1"/>
        <v>-520</v>
      </c>
      <c r="K30" s="89"/>
      <c r="L30">
        <f t="shared" si="2"/>
        <v>192</v>
      </c>
      <c r="M30" s="90">
        <v>1045</v>
      </c>
    </row>
    <row r="31" ht="24.95" customHeight="1" spans="1:13">
      <c r="A31" s="91" t="s">
        <v>148</v>
      </c>
      <c r="B31" s="85">
        <v>7479</v>
      </c>
      <c r="C31" s="85">
        <v>4902</v>
      </c>
      <c r="D31" s="85">
        <v>5133</v>
      </c>
      <c r="E31" s="85">
        <f t="shared" si="3"/>
        <v>-231</v>
      </c>
      <c r="F31" s="86">
        <f t="shared" si="4"/>
        <v>-4.5</v>
      </c>
      <c r="G31" s="87">
        <f t="shared" si="0"/>
        <v>65.5</v>
      </c>
      <c r="H31" s="88">
        <v>4410</v>
      </c>
      <c r="I31" s="88">
        <v>4760</v>
      </c>
      <c r="J31" s="90">
        <f t="shared" si="1"/>
        <v>-350</v>
      </c>
      <c r="K31" s="89"/>
      <c r="L31">
        <f t="shared" si="2"/>
        <v>492</v>
      </c>
      <c r="M31" s="90">
        <v>799</v>
      </c>
    </row>
    <row r="32" ht="24.95" customHeight="1" spans="1:13">
      <c r="A32" s="91" t="s">
        <v>149</v>
      </c>
      <c r="B32" s="85">
        <v>7402</v>
      </c>
      <c r="C32" s="85">
        <v>3512</v>
      </c>
      <c r="D32" s="85">
        <v>4465</v>
      </c>
      <c r="E32" s="85">
        <f t="shared" si="3"/>
        <v>-953</v>
      </c>
      <c r="F32" s="86">
        <f t="shared" si="4"/>
        <v>-21.3</v>
      </c>
      <c r="G32" s="87">
        <f t="shared" si="0"/>
        <v>47.4</v>
      </c>
      <c r="H32" s="88">
        <v>3531</v>
      </c>
      <c r="I32" s="88">
        <v>4064</v>
      </c>
      <c r="J32" s="90">
        <f t="shared" si="1"/>
        <v>-533</v>
      </c>
      <c r="K32" s="89">
        <f>ROUND(J32/I32*100,1)</f>
        <v>-13.1</v>
      </c>
      <c r="L32">
        <f t="shared" si="2"/>
        <v>-19</v>
      </c>
      <c r="M32" s="90">
        <v>2254</v>
      </c>
    </row>
    <row r="33" s="30" customFormat="1" ht="24.95" customHeight="1" spans="1:13">
      <c r="A33" s="56" t="s">
        <v>150</v>
      </c>
      <c r="B33" s="85">
        <v>40000</v>
      </c>
      <c r="C33" s="85">
        <v>40636</v>
      </c>
      <c r="D33" s="85">
        <v>75439</v>
      </c>
      <c r="E33" s="85">
        <f t="shared" si="3"/>
        <v>-34803</v>
      </c>
      <c r="F33" s="86">
        <f t="shared" si="4"/>
        <v>-46.1</v>
      </c>
      <c r="G33" s="87">
        <f t="shared" si="0"/>
        <v>101.6</v>
      </c>
      <c r="H33" s="88"/>
      <c r="I33" s="88"/>
      <c r="J33" s="90">
        <f t="shared" si="1"/>
        <v>0</v>
      </c>
      <c r="K33" s="89"/>
      <c r="L33">
        <f t="shared" si="2"/>
        <v>40636</v>
      </c>
      <c r="M33" s="90">
        <v>6404</v>
      </c>
    </row>
  </sheetData>
  <mergeCells count="9">
    <mergeCell ref="A1:K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zoomScale="70" zoomScaleNormal="70" topLeftCell="A18" workbookViewId="0">
      <selection activeCell="B9" sqref="B9:C35"/>
    </sheetView>
  </sheetViews>
  <sheetFormatPr defaultColWidth="9" defaultRowHeight="13.5" outlineLevelCol="6"/>
  <cols>
    <col min="1" max="1" width="40.625" style="30" customWidth="1"/>
    <col min="2" max="2" width="40.625" style="31" customWidth="1"/>
    <col min="3" max="3" width="40.625" style="32" customWidth="1"/>
    <col min="4" max="5" width="40.625" style="31" customWidth="1"/>
    <col min="6" max="16384" width="9" style="30"/>
  </cols>
  <sheetData>
    <row r="1" s="26" customFormat="1" ht="35.1" customHeight="1" spans="1:5">
      <c r="A1" s="33" t="s">
        <v>151</v>
      </c>
      <c r="B1" s="34"/>
      <c r="C1" s="35"/>
      <c r="D1" s="33"/>
      <c r="E1" s="33"/>
    </row>
    <row r="2" s="27" customFormat="1" ht="15" customHeight="1" spans="1:5">
      <c r="A2" s="36"/>
      <c r="B2" s="36"/>
      <c r="C2" s="37"/>
      <c r="D2" s="36"/>
      <c r="E2" s="36"/>
    </row>
    <row r="3" ht="15" customHeight="1" spans="1:5">
      <c r="A3" s="38"/>
      <c r="D3" s="39"/>
      <c r="E3" s="40" t="s">
        <v>116</v>
      </c>
    </row>
    <row r="4" s="28" customFormat="1" ht="24.95" customHeight="1" spans="1:5">
      <c r="A4" s="41" t="s">
        <v>152</v>
      </c>
      <c r="B4" s="42" t="s">
        <v>153</v>
      </c>
      <c r="C4" s="43" t="s">
        <v>154</v>
      </c>
      <c r="D4" s="44" t="s">
        <v>119</v>
      </c>
      <c r="E4" s="44"/>
    </row>
    <row r="5" s="28" customFormat="1" ht="24.95" customHeight="1" spans="1:5">
      <c r="A5" s="45"/>
      <c r="B5" s="46"/>
      <c r="C5" s="47"/>
      <c r="D5" s="48" t="s">
        <v>15</v>
      </c>
      <c r="E5" s="49" t="s">
        <v>155</v>
      </c>
    </row>
    <row r="6" ht="24.95" customHeight="1" spans="1:5">
      <c r="A6" s="50" t="s">
        <v>17</v>
      </c>
      <c r="B6" s="51">
        <v>27926</v>
      </c>
      <c r="C6" s="51">
        <v>27914</v>
      </c>
      <c r="D6" s="51">
        <f>SUM(D7:D8)</f>
        <v>12</v>
      </c>
      <c r="E6" s="52">
        <f>ROUND(D6/C6*100,1)</f>
        <v>0</v>
      </c>
    </row>
    <row r="7" ht="24.95" customHeight="1" spans="1:5">
      <c r="A7" s="53" t="s">
        <v>156</v>
      </c>
      <c r="B7" s="51">
        <f>B6-B8</f>
        <v>7785</v>
      </c>
      <c r="C7" s="51">
        <f>C6-C8</f>
        <v>11000</v>
      </c>
      <c r="D7" s="51">
        <f>B7-C7</f>
        <v>-3215</v>
      </c>
      <c r="E7" s="52">
        <f t="shared" ref="E7:E35" si="0">ROUND(D7/C7*100,1)</f>
        <v>-29.2</v>
      </c>
    </row>
    <row r="8" ht="24.95" customHeight="1" spans="1:5">
      <c r="A8" s="53" t="s">
        <v>157</v>
      </c>
      <c r="B8" s="51">
        <f>SUM(B9:B35)</f>
        <v>20141</v>
      </c>
      <c r="C8" s="51">
        <f>SUM(C9:C35)</f>
        <v>16914</v>
      </c>
      <c r="D8" s="51">
        <f t="shared" ref="D8:D35" si="1">B8-C8</f>
        <v>3227</v>
      </c>
      <c r="E8" s="52">
        <f t="shared" si="0"/>
        <v>19.1</v>
      </c>
    </row>
    <row r="9" ht="24.95" customHeight="1" spans="1:5">
      <c r="A9" s="54" t="s">
        <v>124</v>
      </c>
      <c r="B9" s="55">
        <v>1262</v>
      </c>
      <c r="C9" s="55">
        <v>885</v>
      </c>
      <c r="D9" s="51">
        <f t="shared" si="1"/>
        <v>377</v>
      </c>
      <c r="E9" s="52">
        <f t="shared" si="0"/>
        <v>42.6</v>
      </c>
    </row>
    <row r="10" ht="24.95" customHeight="1" spans="1:5">
      <c r="A10" s="54" t="s">
        <v>125</v>
      </c>
      <c r="B10" s="55">
        <v>419</v>
      </c>
      <c r="C10" s="55">
        <v>291</v>
      </c>
      <c r="D10" s="51">
        <f t="shared" si="1"/>
        <v>128</v>
      </c>
      <c r="E10" s="52">
        <f t="shared" si="0"/>
        <v>44</v>
      </c>
    </row>
    <row r="11" customFormat="1" ht="24.95" customHeight="1" spans="1:5">
      <c r="A11" s="54" t="s">
        <v>126</v>
      </c>
      <c r="B11" s="55">
        <v>703</v>
      </c>
      <c r="C11" s="55">
        <v>541</v>
      </c>
      <c r="D11" s="51">
        <f t="shared" si="1"/>
        <v>162</v>
      </c>
      <c r="E11" s="52">
        <f t="shared" si="0"/>
        <v>29.9</v>
      </c>
    </row>
    <row r="12" customFormat="1" ht="24.95" customHeight="1" spans="1:5">
      <c r="A12" s="54" t="s">
        <v>127</v>
      </c>
      <c r="B12" s="55">
        <v>349</v>
      </c>
      <c r="C12" s="55">
        <v>649</v>
      </c>
      <c r="D12" s="51">
        <f t="shared" si="1"/>
        <v>-300</v>
      </c>
      <c r="E12" s="52">
        <f t="shared" si="0"/>
        <v>-46.2</v>
      </c>
    </row>
    <row r="13" customFormat="1" ht="24.95" customHeight="1" spans="1:5">
      <c r="A13" s="54" t="s">
        <v>128</v>
      </c>
      <c r="B13" s="55">
        <v>409</v>
      </c>
      <c r="C13" s="55">
        <v>116</v>
      </c>
      <c r="D13" s="51">
        <f t="shared" si="1"/>
        <v>293</v>
      </c>
      <c r="E13" s="52">
        <f t="shared" si="0"/>
        <v>252.6</v>
      </c>
    </row>
    <row r="14" customFormat="1" ht="24.95" customHeight="1" spans="1:5">
      <c r="A14" s="54" t="s">
        <v>129</v>
      </c>
      <c r="B14" s="55">
        <v>736</v>
      </c>
      <c r="C14" s="55">
        <v>714</v>
      </c>
      <c r="D14" s="51">
        <f t="shared" si="1"/>
        <v>22</v>
      </c>
      <c r="E14" s="52">
        <f t="shared" si="0"/>
        <v>3.1</v>
      </c>
    </row>
    <row r="15" ht="24.95" customHeight="1" spans="1:5">
      <c r="A15" s="54" t="s">
        <v>130</v>
      </c>
      <c r="B15" s="55">
        <v>454</v>
      </c>
      <c r="C15" s="55">
        <v>397</v>
      </c>
      <c r="D15" s="51">
        <f t="shared" si="1"/>
        <v>57</v>
      </c>
      <c r="E15" s="52">
        <f t="shared" si="0"/>
        <v>14.4</v>
      </c>
    </row>
    <row r="16" ht="24.95" customHeight="1" spans="1:5">
      <c r="A16" s="54" t="s">
        <v>131</v>
      </c>
      <c r="B16" s="55">
        <v>138</v>
      </c>
      <c r="C16" s="55">
        <v>246</v>
      </c>
      <c r="D16" s="51">
        <f t="shared" si="1"/>
        <v>-108</v>
      </c>
      <c r="E16" s="52">
        <f t="shared" si="0"/>
        <v>-43.9</v>
      </c>
    </row>
    <row r="17" ht="24.95" customHeight="1" spans="1:5">
      <c r="A17" s="54" t="s">
        <v>132</v>
      </c>
      <c r="B17" s="55">
        <v>220</v>
      </c>
      <c r="C17" s="55">
        <v>199</v>
      </c>
      <c r="D17" s="51">
        <f t="shared" si="1"/>
        <v>21</v>
      </c>
      <c r="E17" s="52">
        <f t="shared" si="0"/>
        <v>10.6</v>
      </c>
    </row>
    <row r="18" ht="24.95" customHeight="1" spans="1:5">
      <c r="A18" s="54" t="s">
        <v>133</v>
      </c>
      <c r="B18" s="55">
        <v>659</v>
      </c>
      <c r="C18" s="55">
        <v>780</v>
      </c>
      <c r="D18" s="51">
        <f t="shared" si="1"/>
        <v>-121</v>
      </c>
      <c r="E18" s="52">
        <f t="shared" si="0"/>
        <v>-15.5</v>
      </c>
    </row>
    <row r="19" ht="24.95" customHeight="1" spans="1:5">
      <c r="A19" s="54" t="s">
        <v>134</v>
      </c>
      <c r="B19" s="55">
        <v>473</v>
      </c>
      <c r="C19" s="55">
        <v>460</v>
      </c>
      <c r="D19" s="51">
        <f t="shared" si="1"/>
        <v>13</v>
      </c>
      <c r="E19" s="52">
        <f t="shared" si="0"/>
        <v>2.8</v>
      </c>
    </row>
    <row r="20" ht="24.95" customHeight="1" spans="1:5">
      <c r="A20" s="54" t="s">
        <v>135</v>
      </c>
      <c r="B20" s="55">
        <v>1310</v>
      </c>
      <c r="C20" s="55">
        <v>1171</v>
      </c>
      <c r="D20" s="51">
        <f t="shared" si="1"/>
        <v>139</v>
      </c>
      <c r="E20" s="52">
        <f t="shared" si="0"/>
        <v>11.9</v>
      </c>
    </row>
    <row r="21" ht="24.95" customHeight="1" spans="1:5">
      <c r="A21" s="54" t="s">
        <v>136</v>
      </c>
      <c r="B21" s="55">
        <v>456</v>
      </c>
      <c r="C21" s="55">
        <v>195</v>
      </c>
      <c r="D21" s="51">
        <f t="shared" si="1"/>
        <v>261</v>
      </c>
      <c r="E21" s="52">
        <f t="shared" si="0"/>
        <v>133.8</v>
      </c>
    </row>
    <row r="22" ht="24.95" customHeight="1" spans="1:5">
      <c r="A22" s="54" t="s">
        <v>137</v>
      </c>
      <c r="B22" s="55">
        <v>395</v>
      </c>
      <c r="C22" s="55">
        <v>341</v>
      </c>
      <c r="D22" s="51">
        <f t="shared" si="1"/>
        <v>54</v>
      </c>
      <c r="E22" s="52">
        <f t="shared" si="0"/>
        <v>15.8</v>
      </c>
    </row>
    <row r="23" ht="24.95" customHeight="1" spans="1:5">
      <c r="A23" s="54" t="s">
        <v>158</v>
      </c>
      <c r="B23" s="55">
        <v>230</v>
      </c>
      <c r="C23" s="55">
        <v>271</v>
      </c>
      <c r="D23" s="51">
        <f t="shared" si="1"/>
        <v>-41</v>
      </c>
      <c r="E23" s="52">
        <f t="shared" si="0"/>
        <v>-15.1</v>
      </c>
    </row>
    <row r="24" ht="24.95" customHeight="1" spans="1:5">
      <c r="A24" s="54" t="s">
        <v>139</v>
      </c>
      <c r="B24" s="55">
        <v>527</v>
      </c>
      <c r="C24" s="55">
        <v>323</v>
      </c>
      <c r="D24" s="51">
        <f t="shared" si="1"/>
        <v>204</v>
      </c>
      <c r="E24" s="52">
        <f t="shared" si="0"/>
        <v>63.2</v>
      </c>
    </row>
    <row r="25" ht="24.95" customHeight="1" spans="1:5">
      <c r="A25" s="54" t="s">
        <v>140</v>
      </c>
      <c r="B25" s="55">
        <v>408</v>
      </c>
      <c r="C25" s="55">
        <v>422</v>
      </c>
      <c r="D25" s="51">
        <f t="shared" si="1"/>
        <v>-14</v>
      </c>
      <c r="E25" s="52">
        <f t="shared" si="0"/>
        <v>-3.3</v>
      </c>
    </row>
    <row r="26" ht="24.95" customHeight="1" spans="1:5">
      <c r="A26" s="54" t="s">
        <v>141</v>
      </c>
      <c r="B26" s="55">
        <v>292</v>
      </c>
      <c r="C26" s="55">
        <v>178</v>
      </c>
      <c r="D26" s="51">
        <f t="shared" si="1"/>
        <v>114</v>
      </c>
      <c r="E26" s="52">
        <f t="shared" si="0"/>
        <v>64</v>
      </c>
    </row>
    <row r="27" ht="24.95" customHeight="1" spans="1:5">
      <c r="A27" s="54" t="s">
        <v>142</v>
      </c>
      <c r="B27" s="55">
        <v>391</v>
      </c>
      <c r="C27" s="55">
        <v>369</v>
      </c>
      <c r="D27" s="51">
        <f t="shared" si="1"/>
        <v>22</v>
      </c>
      <c r="E27" s="52">
        <f t="shared" si="0"/>
        <v>6</v>
      </c>
    </row>
    <row r="28" ht="24.95" customHeight="1" spans="1:5">
      <c r="A28" s="54" t="s">
        <v>143</v>
      </c>
      <c r="B28" s="55">
        <v>201</v>
      </c>
      <c r="C28" s="55">
        <v>202</v>
      </c>
      <c r="D28" s="51">
        <f t="shared" si="1"/>
        <v>-1</v>
      </c>
      <c r="E28" s="52">
        <f t="shared" si="0"/>
        <v>-0.5</v>
      </c>
    </row>
    <row r="29" ht="24.95" customHeight="1" spans="1:5">
      <c r="A29" s="56" t="s">
        <v>144</v>
      </c>
      <c r="B29" s="55">
        <v>714</v>
      </c>
      <c r="C29" s="55">
        <v>474</v>
      </c>
      <c r="D29" s="51">
        <f t="shared" si="1"/>
        <v>240</v>
      </c>
      <c r="E29" s="52">
        <f t="shared" si="0"/>
        <v>50.6</v>
      </c>
    </row>
    <row r="30" ht="24.95" customHeight="1" spans="1:5">
      <c r="A30" s="54" t="s">
        <v>145</v>
      </c>
      <c r="B30" s="55">
        <v>716</v>
      </c>
      <c r="C30" s="55">
        <v>517</v>
      </c>
      <c r="D30" s="51">
        <f t="shared" si="1"/>
        <v>199</v>
      </c>
      <c r="E30" s="52">
        <f t="shared" si="0"/>
        <v>38.5</v>
      </c>
    </row>
    <row r="31" ht="24.95" customHeight="1" spans="1:5">
      <c r="A31" s="54" t="s">
        <v>146</v>
      </c>
      <c r="B31" s="55">
        <v>678</v>
      </c>
      <c r="C31" s="55">
        <v>613</v>
      </c>
      <c r="D31" s="51">
        <f t="shared" si="1"/>
        <v>65</v>
      </c>
      <c r="E31" s="52">
        <f t="shared" si="0"/>
        <v>10.6</v>
      </c>
    </row>
    <row r="32" ht="24.95" customHeight="1" spans="1:5">
      <c r="A32" s="54" t="s">
        <v>147</v>
      </c>
      <c r="B32" s="55">
        <v>336</v>
      </c>
      <c r="C32" s="55">
        <v>378</v>
      </c>
      <c r="D32" s="51">
        <f t="shared" si="1"/>
        <v>-42</v>
      </c>
      <c r="E32" s="52">
        <f t="shared" si="0"/>
        <v>-11.1</v>
      </c>
    </row>
    <row r="33" ht="24.95" customHeight="1" spans="1:7">
      <c r="A33" s="54" t="s">
        <v>148</v>
      </c>
      <c r="B33" s="55">
        <v>797</v>
      </c>
      <c r="C33" s="55">
        <v>549</v>
      </c>
      <c r="D33" s="51">
        <f t="shared" si="1"/>
        <v>248</v>
      </c>
      <c r="E33" s="52">
        <f t="shared" si="0"/>
        <v>45.2</v>
      </c>
    </row>
    <row r="34" ht="24.95" customHeight="1" spans="1:7">
      <c r="A34" s="54" t="s">
        <v>149</v>
      </c>
      <c r="B34" s="55">
        <v>381</v>
      </c>
      <c r="C34" s="55">
        <v>500</v>
      </c>
      <c r="D34" s="51">
        <f t="shared" si="1"/>
        <v>-119</v>
      </c>
      <c r="E34" s="52">
        <f t="shared" si="0"/>
        <v>-23.8</v>
      </c>
    </row>
    <row r="35" s="29" customFormat="1" ht="24.95" customHeight="1" spans="1:7">
      <c r="A35" s="56" t="s">
        <v>159</v>
      </c>
      <c r="B35" s="55">
        <v>6487</v>
      </c>
      <c r="C35" s="55">
        <v>5133</v>
      </c>
      <c r="D35" s="51">
        <f t="shared" si="1"/>
        <v>1354</v>
      </c>
      <c r="E35" s="52">
        <f t="shared" si="0"/>
        <v>26.4</v>
      </c>
    </row>
    <row r="36" spans="1:7">
      <c r="A36" s="39"/>
      <c r="B36" s="57"/>
    </row>
    <row r="37" spans="1:7">
      <c r="B37" s="57"/>
    </row>
    <row r="40" spans="1:7">
      <c r="F40" s="30" t="s">
        <v>160</v>
      </c>
      <c r="G40" s="30" t="s">
        <v>160</v>
      </c>
    </row>
    <row r="41" spans="1:7">
      <c r="F41" s="30" t="s">
        <v>161</v>
      </c>
      <c r="G41" s="30" t="s">
        <v>161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I10" sqref="I10:I34"/>
    </sheetView>
  </sheetViews>
  <sheetFormatPr defaultColWidth="9" defaultRowHeight="13.5"/>
  <cols>
    <col min="1" max="1" width="35.625" style="1" customWidth="1"/>
    <col min="2" max="4" width="12.625" style="1" customWidth="1"/>
    <col min="5" max="5" width="18.625" style="2" customWidth="1"/>
    <col min="6" max="6" width="24.875" customWidth="1"/>
    <col min="7" max="8" width="9.24166666666667" customWidth="1"/>
    <col min="9" max="9" width="12.625" style="3"/>
  </cols>
  <sheetData>
    <row r="1" customFormat="1" ht="32.25" spans="1:9">
      <c r="A1" s="4" t="s">
        <v>162</v>
      </c>
      <c r="B1" s="4"/>
      <c r="C1" s="4"/>
      <c r="D1" s="4"/>
      <c r="E1" s="5"/>
      <c r="I1" s="3"/>
    </row>
    <row r="2" customFormat="1" ht="24" spans="1:9">
      <c r="A2" s="6"/>
      <c r="B2" s="6"/>
      <c r="C2" s="6"/>
      <c r="D2" s="6"/>
      <c r="E2" s="7"/>
      <c r="I2" s="3"/>
    </row>
    <row r="4" customFormat="1" spans="1:9">
      <c r="A4" s="8"/>
      <c r="B4" s="8"/>
      <c r="C4" s="8"/>
      <c r="D4" s="8"/>
      <c r="E4" s="9"/>
      <c r="I4" s="3"/>
    </row>
    <row r="5" customFormat="1" spans="1:9">
      <c r="A5" s="10" t="s">
        <v>6</v>
      </c>
      <c r="B5" s="10" t="s">
        <v>57</v>
      </c>
      <c r="C5" s="10"/>
      <c r="D5" s="10"/>
      <c r="E5" s="11"/>
      <c r="I5" s="3"/>
    </row>
    <row r="6" customFormat="1" spans="1:9">
      <c r="A6" s="10"/>
      <c r="B6" s="10" t="s">
        <v>55</v>
      </c>
      <c r="C6" s="12" t="s">
        <v>7</v>
      </c>
      <c r="D6" s="10" t="s">
        <v>61</v>
      </c>
      <c r="E6" s="11" t="s">
        <v>163</v>
      </c>
      <c r="I6" s="3"/>
    </row>
    <row r="7" spans="1:9">
      <c r="A7" s="10"/>
      <c r="B7" s="10"/>
      <c r="C7" s="10" t="s">
        <v>13</v>
      </c>
      <c r="D7" s="10"/>
      <c r="E7" s="11"/>
      <c r="F7" s="13"/>
      <c r="G7" s="13"/>
      <c r="H7" s="13"/>
      <c r="I7" s="14"/>
    </row>
    <row r="8" ht="15" spans="1:9">
      <c r="A8" s="15" t="s">
        <v>17</v>
      </c>
      <c r="B8" s="16">
        <f>SUM(B35,B9)</f>
        <v>1025078.2</v>
      </c>
      <c r="C8" s="16">
        <f>SUM(C35,C9)</f>
        <v>794597.2</v>
      </c>
      <c r="D8" s="16">
        <f>SUM(D35,D9)</f>
        <v>230481</v>
      </c>
      <c r="E8" s="17">
        <f>SUM(E35,E9)</f>
        <v>0</v>
      </c>
      <c r="F8" s="13" t="s">
        <v>164</v>
      </c>
      <c r="G8" s="13" t="s">
        <v>165</v>
      </c>
      <c r="H8" s="13" t="s">
        <v>166</v>
      </c>
      <c r="I8" s="14" t="s">
        <v>55</v>
      </c>
    </row>
    <row r="9" spans="1:9">
      <c r="A9" s="18" t="s">
        <v>65</v>
      </c>
      <c r="B9" s="16">
        <f t="shared" ref="B9:B23" si="0">SUM(C9,G9,F9,E9,D9)</f>
        <v>920242.2</v>
      </c>
      <c r="C9" s="16">
        <f>SUM(C10:C34)</f>
        <v>689761.2</v>
      </c>
      <c r="D9" s="16">
        <f>SUM(D10:D34)</f>
        <v>230481</v>
      </c>
      <c r="E9" s="19"/>
      <c r="F9" s="19"/>
      <c r="G9" s="19"/>
      <c r="H9" s="19"/>
      <c r="I9" s="20"/>
    </row>
    <row r="10" spans="1:9">
      <c r="A10" s="21" t="s">
        <v>66</v>
      </c>
      <c r="B10" s="16">
        <f t="shared" si="0"/>
        <v>96761.13</v>
      </c>
      <c r="C10" s="16">
        <v>90423.14</v>
      </c>
      <c r="D10" s="16">
        <v>4039</v>
      </c>
      <c r="E10" s="22">
        <v>21.43</v>
      </c>
      <c r="F10" s="19">
        <v>2277.56</v>
      </c>
      <c r="G10" s="23"/>
      <c r="H10" s="23">
        <v>5457.33</v>
      </c>
      <c r="I10" s="20">
        <f>H10+F10+E10</f>
        <v>7756.32</v>
      </c>
    </row>
    <row r="11" spans="1:9">
      <c r="A11" s="21" t="s">
        <v>67</v>
      </c>
      <c r="B11" s="16">
        <f t="shared" si="0"/>
        <v>1142.3</v>
      </c>
      <c r="C11" s="16">
        <v>183.3</v>
      </c>
      <c r="D11" s="16">
        <v>959</v>
      </c>
      <c r="E11" s="19"/>
      <c r="F11" s="19"/>
      <c r="G11" s="23"/>
      <c r="H11" s="23"/>
      <c r="I11" s="20">
        <f t="shared" ref="I11:I32" si="1">H11+F11+E11</f>
        <v>0</v>
      </c>
    </row>
    <row r="12" spans="1:9">
      <c r="A12" s="21" t="s">
        <v>68</v>
      </c>
      <c r="B12" s="16">
        <f t="shared" si="0"/>
        <v>22182.01</v>
      </c>
      <c r="C12" s="16">
        <v>19309.61</v>
      </c>
      <c r="D12" s="16">
        <v>1361</v>
      </c>
      <c r="E12" s="19">
        <v>1511.4</v>
      </c>
      <c r="F12" s="19"/>
      <c r="G12" s="23"/>
      <c r="H12" s="23"/>
      <c r="I12" s="20">
        <f t="shared" si="1"/>
        <v>1511.4</v>
      </c>
    </row>
    <row r="13" spans="1:9">
      <c r="A13" s="21" t="s">
        <v>69</v>
      </c>
      <c r="B13" s="16">
        <f t="shared" si="0"/>
        <v>89298.88</v>
      </c>
      <c r="C13" s="16">
        <v>76104.48</v>
      </c>
      <c r="D13" s="16">
        <v>2124</v>
      </c>
      <c r="E13" s="22">
        <v>9588.59</v>
      </c>
      <c r="F13" s="19">
        <v>1481.81</v>
      </c>
      <c r="G13" s="23"/>
      <c r="H13" s="23"/>
      <c r="I13" s="20">
        <f t="shared" si="1"/>
        <v>11070.4</v>
      </c>
    </row>
    <row r="14" spans="1:9">
      <c r="A14" s="21" t="s">
        <v>70</v>
      </c>
      <c r="B14" s="16">
        <f t="shared" si="0"/>
        <v>172.23</v>
      </c>
      <c r="C14" s="16">
        <v>172.23</v>
      </c>
      <c r="D14" s="16"/>
      <c r="E14" s="19"/>
      <c r="F14" s="19"/>
      <c r="G14" s="23"/>
      <c r="H14" s="23"/>
      <c r="I14" s="20">
        <f t="shared" si="1"/>
        <v>0</v>
      </c>
    </row>
    <row r="15" spans="1:9">
      <c r="A15" s="21" t="s">
        <v>71</v>
      </c>
      <c r="B15" s="16">
        <f t="shared" si="0"/>
        <v>4929.57</v>
      </c>
      <c r="C15" s="16">
        <v>4279.14</v>
      </c>
      <c r="D15" s="16">
        <v>150</v>
      </c>
      <c r="E15" s="22">
        <v>500.43</v>
      </c>
      <c r="F15" s="19"/>
      <c r="G15" s="23"/>
      <c r="H15" s="23"/>
      <c r="I15" s="20">
        <f t="shared" si="1"/>
        <v>500.43</v>
      </c>
    </row>
    <row r="16" spans="1:9">
      <c r="A16" s="21" t="s">
        <v>72</v>
      </c>
      <c r="B16" s="16">
        <f t="shared" si="0"/>
        <v>169923.81</v>
      </c>
      <c r="C16" s="16">
        <v>138878.74</v>
      </c>
      <c r="D16" s="16">
        <v>3825</v>
      </c>
      <c r="E16" s="22">
        <v>25912.22</v>
      </c>
      <c r="F16" s="19">
        <v>1307.85</v>
      </c>
      <c r="G16" s="23"/>
      <c r="H16" s="23"/>
      <c r="I16" s="20">
        <f t="shared" si="1"/>
        <v>27220.07</v>
      </c>
    </row>
    <row r="17" spans="1:9">
      <c r="A17" s="21" t="s">
        <v>73</v>
      </c>
      <c r="B17" s="16">
        <f t="shared" si="0"/>
        <v>70013.32</v>
      </c>
      <c r="C17" s="16">
        <v>45483</v>
      </c>
      <c r="D17" s="16">
        <v>7004</v>
      </c>
      <c r="E17" s="22">
        <v>17526.32</v>
      </c>
      <c r="F17" s="19"/>
      <c r="G17" s="23"/>
      <c r="H17" s="23"/>
      <c r="I17" s="20">
        <f t="shared" si="1"/>
        <v>17526.32</v>
      </c>
    </row>
    <row r="18" spans="1:9">
      <c r="A18" s="21" t="s">
        <v>74</v>
      </c>
      <c r="B18" s="16">
        <f t="shared" si="0"/>
        <v>7138.39</v>
      </c>
      <c r="C18" s="16">
        <v>815.53</v>
      </c>
      <c r="D18" s="16">
        <v>5538</v>
      </c>
      <c r="E18" s="22">
        <v>784.86</v>
      </c>
      <c r="F18" s="19"/>
      <c r="G18" s="23"/>
      <c r="H18" s="23"/>
      <c r="I18" s="20">
        <f t="shared" si="1"/>
        <v>784.86</v>
      </c>
    </row>
    <row r="19" spans="1:9">
      <c r="A19" s="21" t="s">
        <v>75</v>
      </c>
      <c r="B19" s="16">
        <f t="shared" si="0"/>
        <v>97299.13</v>
      </c>
      <c r="C19" s="16">
        <v>86701.65</v>
      </c>
      <c r="D19" s="16">
        <v>10061</v>
      </c>
      <c r="E19" s="19"/>
      <c r="F19" s="19">
        <v>536.48</v>
      </c>
      <c r="G19" s="23"/>
      <c r="H19" s="23"/>
      <c r="I19" s="20">
        <f t="shared" si="1"/>
        <v>536.48</v>
      </c>
    </row>
    <row r="20" spans="1:9">
      <c r="A20" s="21" t="s">
        <v>76</v>
      </c>
      <c r="B20" s="16">
        <f t="shared" si="0"/>
        <v>175178.69</v>
      </c>
      <c r="C20" s="16">
        <v>60225.77</v>
      </c>
      <c r="D20" s="16">
        <v>61042</v>
      </c>
      <c r="E20" s="22">
        <v>46315.32</v>
      </c>
      <c r="F20" s="22">
        <v>7595.6</v>
      </c>
      <c r="G20" s="23"/>
      <c r="H20" s="23"/>
      <c r="I20" s="20">
        <f t="shared" si="1"/>
        <v>53910.92</v>
      </c>
    </row>
    <row r="21" spans="1:9">
      <c r="A21" s="21" t="s">
        <v>77</v>
      </c>
      <c r="B21" s="16">
        <f t="shared" si="0"/>
        <v>69934.6</v>
      </c>
      <c r="C21" s="16">
        <v>27039.3</v>
      </c>
      <c r="D21" s="16">
        <v>38860</v>
      </c>
      <c r="E21" s="19">
        <v>4035.3</v>
      </c>
      <c r="F21" s="19"/>
      <c r="G21" s="23"/>
      <c r="H21" s="23"/>
      <c r="I21" s="20">
        <f t="shared" si="1"/>
        <v>4035.3</v>
      </c>
    </row>
    <row r="22" spans="1:9">
      <c r="A22" s="24" t="s">
        <v>78</v>
      </c>
      <c r="B22" s="16">
        <f t="shared" si="0"/>
        <v>1283.58</v>
      </c>
      <c r="C22" s="16">
        <v>1262.58</v>
      </c>
      <c r="D22" s="16">
        <v>21</v>
      </c>
      <c r="E22" s="19"/>
      <c r="F22" s="19"/>
      <c r="G22" s="23"/>
      <c r="H22" s="23"/>
      <c r="I22" s="20">
        <f t="shared" si="1"/>
        <v>0</v>
      </c>
    </row>
    <row r="23" spans="1:9">
      <c r="A23" s="21" t="s">
        <v>79</v>
      </c>
      <c r="B23" s="16">
        <f t="shared" si="0"/>
        <v>254.81</v>
      </c>
      <c r="C23" s="16">
        <v>213.81</v>
      </c>
      <c r="D23" s="16">
        <v>11</v>
      </c>
      <c r="E23" s="19"/>
      <c r="F23" s="19">
        <v>30</v>
      </c>
      <c r="G23" s="23"/>
      <c r="H23" s="23"/>
      <c r="I23" s="20">
        <f t="shared" si="1"/>
        <v>30</v>
      </c>
    </row>
    <row r="24" spans="1:9">
      <c r="A24" s="21" t="s">
        <v>80</v>
      </c>
      <c r="B24" s="16"/>
      <c r="C24" s="16"/>
      <c r="D24" s="16"/>
      <c r="E24" s="19"/>
      <c r="F24" s="19"/>
      <c r="G24" s="23"/>
      <c r="H24" s="23"/>
      <c r="I24" s="20">
        <f t="shared" si="1"/>
        <v>0</v>
      </c>
    </row>
    <row r="25" spans="1:9">
      <c r="A25" s="21" t="s">
        <v>81</v>
      </c>
      <c r="B25" s="16"/>
      <c r="C25" s="16"/>
      <c r="D25" s="16"/>
      <c r="E25" s="19"/>
      <c r="F25" s="19"/>
      <c r="G25" s="23"/>
      <c r="H25" s="23"/>
      <c r="I25" s="20">
        <f t="shared" si="1"/>
        <v>0</v>
      </c>
    </row>
    <row r="26" spans="1:9">
      <c r="A26" s="21" t="s">
        <v>82</v>
      </c>
      <c r="B26" s="16">
        <f t="shared" ref="B26:B38" si="2">SUM(C26,G26,F26,E26,D26)</f>
        <v>17024.75</v>
      </c>
      <c r="C26" s="16">
        <v>3501.75</v>
      </c>
      <c r="D26" s="16">
        <v>13523</v>
      </c>
      <c r="E26" s="19"/>
      <c r="F26" s="19"/>
      <c r="G26" s="23"/>
      <c r="H26" s="23"/>
      <c r="I26" s="20">
        <f t="shared" si="1"/>
        <v>0</v>
      </c>
    </row>
    <row r="27" spans="1:9">
      <c r="A27" s="21" t="s">
        <v>83</v>
      </c>
      <c r="B27" s="16">
        <f t="shared" si="2"/>
        <v>33859.56</v>
      </c>
      <c r="C27" s="16">
        <v>31403.56</v>
      </c>
      <c r="D27" s="16">
        <v>2456</v>
      </c>
      <c r="E27" s="19"/>
      <c r="F27" s="19"/>
      <c r="G27" s="23"/>
      <c r="H27" s="23"/>
      <c r="I27" s="20">
        <f t="shared" si="1"/>
        <v>0</v>
      </c>
    </row>
    <row r="28" spans="1:9">
      <c r="A28" s="21" t="s">
        <v>84</v>
      </c>
      <c r="B28" s="16">
        <f t="shared" si="2"/>
        <v>791.5</v>
      </c>
      <c r="C28" s="16">
        <v>160.5</v>
      </c>
      <c r="D28" s="16">
        <v>631</v>
      </c>
      <c r="E28" s="19"/>
      <c r="F28" s="19"/>
      <c r="G28" s="23"/>
      <c r="H28" s="23"/>
      <c r="I28" s="20">
        <f t="shared" si="1"/>
        <v>0</v>
      </c>
    </row>
    <row r="29" spans="1:9">
      <c r="A29" s="21" t="s">
        <v>85</v>
      </c>
      <c r="B29" s="16">
        <f t="shared" si="2"/>
        <v>4656.62</v>
      </c>
      <c r="C29" s="16">
        <v>4396.11</v>
      </c>
      <c r="D29" s="16">
        <v>43</v>
      </c>
      <c r="E29" s="19">
        <v>188.97</v>
      </c>
      <c r="F29" s="19">
        <v>28.54</v>
      </c>
      <c r="G29" s="23"/>
      <c r="H29" s="23"/>
      <c r="I29" s="20">
        <f t="shared" si="1"/>
        <v>217.51</v>
      </c>
    </row>
    <row r="30" spans="1:9">
      <c r="A30" s="21" t="s">
        <v>63</v>
      </c>
      <c r="B30" s="16">
        <f t="shared" si="2"/>
        <v>7968</v>
      </c>
      <c r="C30" s="16">
        <v>7968</v>
      </c>
      <c r="D30" s="16"/>
      <c r="E30" s="19"/>
      <c r="F30" s="19"/>
      <c r="G30" s="23"/>
      <c r="H30" s="23"/>
      <c r="I30" s="20">
        <f t="shared" si="1"/>
        <v>0</v>
      </c>
    </row>
    <row r="31" spans="1:9">
      <c r="A31" s="21" t="s">
        <v>86</v>
      </c>
      <c r="B31" s="16">
        <f t="shared" si="2"/>
        <v>123816</v>
      </c>
      <c r="C31" s="16">
        <v>44983</v>
      </c>
      <c r="D31" s="16">
        <v>78833</v>
      </c>
      <c r="E31" s="19"/>
      <c r="F31" s="19"/>
      <c r="G31" s="23"/>
      <c r="H31" s="23"/>
      <c r="I31" s="20">
        <f t="shared" si="1"/>
        <v>0</v>
      </c>
    </row>
    <row r="32" spans="1:9">
      <c r="A32" s="21" t="s">
        <v>87</v>
      </c>
      <c r="B32" s="16">
        <f t="shared" si="2"/>
        <v>0</v>
      </c>
      <c r="C32" s="16"/>
      <c r="D32" s="16"/>
      <c r="E32" s="19"/>
      <c r="F32" s="23"/>
      <c r="G32" s="23"/>
      <c r="H32" s="23"/>
      <c r="I32" s="20">
        <f t="shared" si="1"/>
        <v>0</v>
      </c>
    </row>
    <row r="33" spans="1:9">
      <c r="A33" s="21" t="s">
        <v>88</v>
      </c>
      <c r="B33" s="16">
        <f t="shared" si="2"/>
        <v>46156</v>
      </c>
      <c r="C33" s="16">
        <v>46156</v>
      </c>
      <c r="D33" s="16"/>
      <c r="E33" s="17"/>
      <c r="F33" s="13"/>
      <c r="G33" s="13"/>
      <c r="H33" s="13"/>
      <c r="I33" s="14"/>
    </row>
    <row r="34" spans="1:9">
      <c r="A34" s="21" t="s">
        <v>89</v>
      </c>
      <c r="B34" s="16">
        <f t="shared" si="2"/>
        <v>100</v>
      </c>
      <c r="C34" s="16">
        <v>100</v>
      </c>
      <c r="D34" s="16"/>
      <c r="E34" s="17"/>
      <c r="F34" s="13"/>
      <c r="G34" s="13"/>
      <c r="H34" s="13"/>
      <c r="I34" s="14">
        <f>E34+F34+G34+H34</f>
        <v>0</v>
      </c>
    </row>
    <row r="35" customFormat="1" spans="1:9">
      <c r="A35" s="18" t="s">
        <v>90</v>
      </c>
      <c r="B35" s="16">
        <f t="shared" si="2"/>
        <v>104836</v>
      </c>
      <c r="C35" s="16">
        <v>104836</v>
      </c>
      <c r="D35" s="16"/>
      <c r="E35" s="17"/>
      <c r="I35" s="3"/>
    </row>
    <row r="36" customFormat="1" ht="27" spans="1:9">
      <c r="A36" s="25" t="s">
        <v>91</v>
      </c>
      <c r="B36" s="16">
        <f t="shared" si="2"/>
        <v>39307</v>
      </c>
      <c r="C36" s="16">
        <v>39307</v>
      </c>
      <c r="D36" s="16"/>
      <c r="E36" s="17"/>
      <c r="I36" s="3"/>
    </row>
    <row r="37" customFormat="1" spans="1:9">
      <c r="A37" s="21" t="s">
        <v>92</v>
      </c>
      <c r="B37" s="16">
        <f t="shared" si="2"/>
        <v>2000</v>
      </c>
      <c r="C37" s="16">
        <v>2000</v>
      </c>
      <c r="D37" s="16"/>
      <c r="E37" s="17"/>
      <c r="I37" s="3"/>
    </row>
    <row r="38" customFormat="1" spans="1:9">
      <c r="A38" s="21" t="s">
        <v>93</v>
      </c>
      <c r="B38" s="16">
        <f t="shared" si="2"/>
        <v>1200</v>
      </c>
      <c r="C38" s="16">
        <v>1200</v>
      </c>
      <c r="D38" s="16"/>
      <c r="E38" s="17"/>
      <c r="I38" s="3"/>
    </row>
    <row r="39" customFormat="1" spans="1:9">
      <c r="A39" s="21" t="s">
        <v>94</v>
      </c>
      <c r="B39" s="16"/>
      <c r="C39" s="16"/>
      <c r="D39" s="16"/>
      <c r="E39" s="17"/>
      <c r="I39" s="3"/>
    </row>
    <row r="40" customFormat="1" spans="1:9">
      <c r="A40" s="21" t="s">
        <v>95</v>
      </c>
      <c r="B40" s="16"/>
      <c r="C40" s="16"/>
      <c r="D40" s="16"/>
      <c r="E40" s="17"/>
      <c r="I40" s="3"/>
    </row>
    <row r="41" customFormat="1" spans="1:9">
      <c r="A41" s="21" t="s">
        <v>87</v>
      </c>
      <c r="B41" s="16">
        <f t="shared" ref="B41:B43" si="3">SUM(C41,G41,F41,E41,D41)</f>
        <v>0</v>
      </c>
      <c r="C41" s="16"/>
      <c r="D41" s="16"/>
      <c r="E41" s="17"/>
      <c r="I41" s="3"/>
    </row>
    <row r="42" spans="1:9">
      <c r="A42" s="21" t="s">
        <v>88</v>
      </c>
      <c r="B42" s="16">
        <f t="shared" si="3"/>
        <v>62025</v>
      </c>
      <c r="C42" s="16">
        <v>62025</v>
      </c>
    </row>
    <row r="43" spans="1:9">
      <c r="A43" s="21" t="s">
        <v>89</v>
      </c>
      <c r="B43" s="16">
        <f t="shared" si="3"/>
        <v>304</v>
      </c>
      <c r="C43" s="16">
        <v>304</v>
      </c>
    </row>
  </sheetData>
  <mergeCells count="4">
    <mergeCell ref="A5:A7"/>
    <mergeCell ref="B6:B7"/>
    <mergeCell ref="D6:D7"/>
    <mergeCell ref="E6:E7"/>
  </mergeCells>
  <printOptions horizontalCentered="1"/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封皮</vt:lpstr>
      <vt:lpstr>收入</vt:lpstr>
      <vt:lpstr>支出</vt:lpstr>
      <vt:lpstr>经济分类</vt:lpstr>
      <vt:lpstr>乡镇收入</vt:lpstr>
      <vt:lpstr>当月完成情况表</vt:lpstr>
      <vt:lpstr>sheet2专项转移核对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诗</cp:lastModifiedBy>
  <dcterms:created xsi:type="dcterms:W3CDTF">2006-09-13T19:21:00Z</dcterms:created>
  <dcterms:modified xsi:type="dcterms:W3CDTF">2026-08-27T07:19:35Z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0A89D024CAE24CF7BD6E76190B25AE9A_13</vt:lpwstr>
  </property>
  <property fmtid="{D5CDD505-2E9C-101B-9397-08002B2CF9AE}" pid="4" name="CalculationRule">
    <vt:i4>0</vt:i4>
  </property>
</Properties>
</file>